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95" yWindow="720" windowWidth="6705" windowHeight="5415" tabRatio="744"/>
  </bookViews>
  <sheets>
    <sheet name="Roster 34397, 98" sheetId="9" r:id="rId1"/>
    <sheet name="Lab_reports" sheetId="3" r:id="rId2"/>
    <sheet name="Party_cred" sheetId="11" r:id="rId3"/>
    <sheet name="Exams" sheetId="4" r:id="rId4"/>
    <sheet name="Grades" sheetId="6" r:id="rId5"/>
    <sheet name="Report" sheetId="12" r:id="rId6"/>
    <sheet name="Published 97" sheetId="8" r:id="rId7"/>
    <sheet name="Published 98" sheetId="10" r:id="rId8"/>
    <sheet name="Blackboard" sheetId="7" r:id="rId9"/>
  </sheets>
  <definedNames>
    <definedName name="_xlnm.Print_Area" localSheetId="8">Blackboard!#REF!</definedName>
    <definedName name="_xlnm.Print_Area" localSheetId="4">Grades!$A$1:$Q$76</definedName>
    <definedName name="TABLE" localSheetId="4">Grades!#REF!</definedName>
  </definedNames>
  <calcPr calcId="144525"/>
</workbook>
</file>

<file path=xl/calcChain.xml><?xml version="1.0" encoding="utf-8"?>
<calcChain xmlns="http://schemas.openxmlformats.org/spreadsheetml/2006/main">
  <c r="F65" i="6" l="1"/>
  <c r="Q18" i="6"/>
  <c r="M18" i="6"/>
  <c r="P15" i="6"/>
  <c r="Q15" i="6"/>
  <c r="L15" i="6"/>
  <c r="M15" i="6"/>
  <c r="M24" i="6" l="1"/>
  <c r="F21" i="6" l="1"/>
  <c r="F37" i="6"/>
  <c r="M37" i="6"/>
  <c r="AA66" i="4" l="1"/>
  <c r="V66" i="4"/>
  <c r="F29" i="6"/>
  <c r="R61" i="4"/>
  <c r="Q59" i="4"/>
  <c r="Q60" i="4"/>
  <c r="R60" i="4" s="1"/>
  <c r="Q61" i="4"/>
  <c r="Q62" i="4"/>
  <c r="R62" i="4"/>
  <c r="S62" i="4" s="1"/>
  <c r="F62" i="6" s="1"/>
  <c r="Q63" i="4"/>
  <c r="R63" i="4"/>
  <c r="S63" i="4"/>
  <c r="F63" i="6" s="1"/>
  <c r="Q58" i="4"/>
  <c r="S60" i="4" l="1"/>
  <c r="F60" i="6" s="1"/>
  <c r="R58" i="4"/>
  <c r="S58" i="4" s="1"/>
  <c r="F58" i="6" s="1"/>
  <c r="S61" i="4"/>
  <c r="F61" i="6" s="1"/>
  <c r="R59" i="4"/>
  <c r="S59" i="4" s="1"/>
  <c r="F59" i="6" s="1"/>
  <c r="BL39" i="9" l="1"/>
  <c r="BM39" i="9"/>
  <c r="BN39" i="9"/>
  <c r="BO39" i="9"/>
  <c r="BP39" i="9"/>
  <c r="BQ39" i="9"/>
  <c r="BR39" i="9"/>
  <c r="BS39" i="9"/>
  <c r="BT39" i="9"/>
  <c r="BU39" i="9"/>
  <c r="BV39" i="9"/>
  <c r="BW39" i="9"/>
  <c r="BX39" i="9"/>
  <c r="BY39" i="9"/>
  <c r="BZ39" i="9"/>
  <c r="CA39" i="9"/>
  <c r="CB39" i="9"/>
  <c r="CC39" i="9"/>
  <c r="BL10" i="9"/>
  <c r="BM10" i="9"/>
  <c r="BN10" i="9"/>
  <c r="BO10" i="9"/>
  <c r="BP10" i="9"/>
  <c r="BQ10" i="9"/>
  <c r="BR10" i="9"/>
  <c r="BS10" i="9"/>
  <c r="BT10" i="9"/>
  <c r="BU10" i="9"/>
  <c r="BV10" i="9"/>
  <c r="BW10" i="9"/>
  <c r="BX10" i="9"/>
  <c r="BY10" i="9"/>
  <c r="BZ10" i="9"/>
  <c r="CA10" i="9"/>
  <c r="CB10" i="9"/>
  <c r="CC10" i="9"/>
  <c r="CD39" i="9" l="1"/>
  <c r="CE39" i="9" s="1"/>
  <c r="CD10" i="9"/>
  <c r="CE10" i="9" s="1"/>
  <c r="AB35" i="3"/>
  <c r="AC35" i="3" s="1"/>
  <c r="AB36" i="3"/>
  <c r="AC36" i="3"/>
  <c r="AB37" i="3"/>
  <c r="AC37" i="3" s="1"/>
  <c r="AB38" i="3"/>
  <c r="AC38" i="3" s="1"/>
  <c r="AB39" i="3"/>
  <c r="AC39" i="3" s="1"/>
  <c r="AB40" i="3"/>
  <c r="AC40" i="3"/>
  <c r="AB41" i="3"/>
  <c r="AC41" i="3" s="1"/>
  <c r="AB42" i="3"/>
  <c r="AC42" i="3"/>
  <c r="AB43" i="3"/>
  <c r="AC43" i="3" s="1"/>
  <c r="AB44" i="3"/>
  <c r="AC44" i="3" s="1"/>
  <c r="AB45" i="3"/>
  <c r="AC45" i="3" s="1"/>
  <c r="AB46" i="3"/>
  <c r="AC46" i="3" s="1"/>
  <c r="AB47" i="3"/>
  <c r="AC47" i="3" s="1"/>
  <c r="AB48" i="3"/>
  <c r="AC48" i="3"/>
  <c r="AB49" i="3"/>
  <c r="AC49" i="3" s="1"/>
  <c r="AB50" i="3"/>
  <c r="AC50" i="3"/>
  <c r="AB51" i="3"/>
  <c r="AC51" i="3" s="1"/>
  <c r="AB52" i="3"/>
  <c r="AC52" i="3" s="1"/>
  <c r="AB53" i="3"/>
  <c r="AC53" i="3" s="1"/>
  <c r="AB54" i="3"/>
  <c r="AC54" i="3" s="1"/>
  <c r="AB55" i="3"/>
  <c r="AC55" i="3" s="1"/>
  <c r="AB56" i="3"/>
  <c r="AC56" i="3"/>
  <c r="AB57" i="3"/>
  <c r="AC57" i="3" s="1"/>
  <c r="AB58" i="3"/>
  <c r="AC58" i="3" s="1"/>
  <c r="AB59" i="3"/>
  <c r="AC59" i="3" s="1"/>
  <c r="AB60" i="3"/>
  <c r="AC60" i="3" s="1"/>
  <c r="AB61" i="3"/>
  <c r="AC61" i="3" s="1"/>
  <c r="AB62" i="3"/>
  <c r="AC62" i="3" s="1"/>
  <c r="AB63" i="3"/>
  <c r="AC63" i="3" s="1"/>
  <c r="AB64" i="3"/>
  <c r="AC64" i="3"/>
  <c r="AB65" i="3"/>
  <c r="AC65" i="3" s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4" i="3"/>
  <c r="CF39" i="9" l="1"/>
  <c r="CF10" i="9"/>
  <c r="M16" i="6"/>
  <c r="J3" i="4" l="1"/>
  <c r="K3" i="4"/>
  <c r="L3" i="4"/>
  <c r="M3" i="4"/>
  <c r="J4" i="4"/>
  <c r="K4" i="4"/>
  <c r="L4" i="4"/>
  <c r="M4" i="4"/>
  <c r="J5" i="4"/>
  <c r="J6" i="4"/>
  <c r="J7" i="4"/>
  <c r="J8" i="4"/>
  <c r="J9" i="4"/>
  <c r="J10" i="4"/>
  <c r="J11" i="4"/>
  <c r="J12" i="4"/>
  <c r="J13" i="4"/>
  <c r="J14" i="4"/>
  <c r="J15" i="4"/>
  <c r="K15" i="4"/>
  <c r="L15" i="4"/>
  <c r="M15" i="4"/>
  <c r="N15" i="4"/>
  <c r="J16" i="4"/>
  <c r="J17" i="4"/>
  <c r="K17" i="4"/>
  <c r="L17" i="4"/>
  <c r="M17" i="4"/>
  <c r="N17" i="4"/>
  <c r="J18" i="4"/>
  <c r="K18" i="4"/>
  <c r="L18" i="4"/>
  <c r="M18" i="4"/>
  <c r="N18" i="4"/>
  <c r="J19" i="4"/>
  <c r="K19" i="4"/>
  <c r="L19" i="4"/>
  <c r="M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K44" i="4"/>
  <c r="L44" i="4"/>
  <c r="M44" i="4"/>
  <c r="J45" i="4"/>
  <c r="J46" i="4"/>
  <c r="K46" i="4"/>
  <c r="L46" i="4"/>
  <c r="M46" i="4"/>
  <c r="J47" i="4"/>
  <c r="J48" i="4"/>
  <c r="K48" i="4"/>
  <c r="L48" i="4"/>
  <c r="M48" i="4"/>
  <c r="N48" i="4"/>
  <c r="J49" i="4"/>
  <c r="J50" i="4"/>
  <c r="J51" i="4"/>
  <c r="J52" i="4"/>
  <c r="J53" i="4"/>
  <c r="J54" i="4"/>
  <c r="J55" i="4"/>
  <c r="J56" i="4"/>
  <c r="J57" i="4"/>
  <c r="K57" i="4"/>
  <c r="L57" i="4"/>
  <c r="M57" i="4"/>
  <c r="J58" i="4"/>
  <c r="K58" i="4"/>
  <c r="L58" i="4"/>
  <c r="M58" i="4"/>
  <c r="J59" i="4"/>
  <c r="J60" i="4"/>
  <c r="K60" i="4"/>
  <c r="L60" i="4"/>
  <c r="M60" i="4"/>
  <c r="J61" i="4"/>
  <c r="J62" i="4"/>
  <c r="J63" i="4"/>
  <c r="K63" i="4"/>
  <c r="L63" i="4"/>
  <c r="M63" i="4"/>
  <c r="N63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F48" i="4"/>
  <c r="G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F63" i="4"/>
  <c r="G63" i="4"/>
  <c r="E17" i="4"/>
  <c r="F17" i="4"/>
  <c r="G17" i="4"/>
  <c r="E18" i="4"/>
  <c r="F18" i="4"/>
  <c r="G18" i="4"/>
  <c r="E19" i="4"/>
  <c r="E20" i="4"/>
  <c r="E16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F15" i="4"/>
  <c r="G15" i="4"/>
  <c r="J2" i="4"/>
  <c r="E2" i="4"/>
  <c r="K26" i="4" l="1"/>
  <c r="L26" i="4" s="1"/>
  <c r="G37" i="4"/>
  <c r="F37" i="4"/>
  <c r="M19" i="6"/>
  <c r="M20" i="6"/>
  <c r="M21" i="6"/>
  <c r="M23" i="6"/>
  <c r="M25" i="6"/>
  <c r="M26" i="6"/>
  <c r="M27" i="6"/>
  <c r="M28" i="6"/>
  <c r="M29" i="6"/>
  <c r="M30" i="6"/>
  <c r="M32" i="6"/>
  <c r="M34" i="6"/>
  <c r="M35" i="6"/>
  <c r="M36" i="6"/>
  <c r="M38" i="6"/>
  <c r="M39" i="6"/>
  <c r="M40" i="6"/>
  <c r="M41" i="6"/>
  <c r="M42" i="6"/>
  <c r="M43" i="6"/>
  <c r="M44" i="6"/>
  <c r="M45" i="6"/>
  <c r="M46" i="6"/>
  <c r="M47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3" i="6"/>
  <c r="M4" i="6"/>
  <c r="M6" i="6"/>
  <c r="M7" i="6"/>
  <c r="M8" i="6"/>
  <c r="M9" i="6"/>
  <c r="M10" i="6"/>
  <c r="M11" i="6"/>
  <c r="M12" i="6"/>
  <c r="M13" i="6"/>
  <c r="M2" i="6"/>
  <c r="K38" i="4" l="1"/>
  <c r="L38" i="4" s="1"/>
  <c r="M38" i="4" s="1"/>
  <c r="AJ8" i="9"/>
  <c r="A44" i="11" l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16" i="11"/>
  <c r="A8" i="11"/>
  <c r="N36" i="3" l="1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94" i="3"/>
  <c r="O94" i="3" s="1"/>
  <c r="N60" i="3"/>
  <c r="N61" i="3"/>
  <c r="N62" i="3"/>
  <c r="N63" i="3"/>
  <c r="N64" i="3"/>
  <c r="N65" i="3"/>
  <c r="N35" i="3"/>
  <c r="M33" i="6" s="1"/>
  <c r="A36" i="3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94" i="3" s="1"/>
  <c r="A60" i="3" s="1"/>
  <c r="A61" i="3" s="1"/>
  <c r="A62" i="3" s="1"/>
  <c r="A63" i="3" s="1"/>
  <c r="A64" i="3" s="1"/>
  <c r="A65" i="3" s="1"/>
  <c r="DT23" i="9" l="1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AO23" i="9" l="1"/>
  <c r="AP23" i="9" s="1"/>
  <c r="AQ23" i="9" s="1"/>
  <c r="CD23" i="9"/>
  <c r="CE23" i="9" s="1"/>
  <c r="DU23" i="9"/>
  <c r="DV23" i="9" s="1"/>
  <c r="DW23" i="9" s="1"/>
  <c r="CG23" i="9" l="1"/>
  <c r="DX23" i="9" s="1"/>
  <c r="CF23" i="9"/>
  <c r="CH23" i="9" s="1"/>
  <c r="DY23" i="9" s="1"/>
  <c r="W10" i="9" l="1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P8" i="9"/>
  <c r="AQ8" i="9" s="1"/>
  <c r="AO10" i="9" l="1"/>
  <c r="AP10" i="9" s="1"/>
  <c r="CG10" i="9" s="1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DC7" i="9"/>
  <c r="DD7" i="9"/>
  <c r="DE7" i="9"/>
  <c r="DF7" i="9"/>
  <c r="DG7" i="9"/>
  <c r="DH7" i="9"/>
  <c r="DI7" i="9"/>
  <c r="DJ7" i="9"/>
  <c r="DK7" i="9"/>
  <c r="DL7" i="9"/>
  <c r="DM7" i="9"/>
  <c r="DN7" i="9"/>
  <c r="DO7" i="9"/>
  <c r="DP7" i="9"/>
  <c r="DQ7" i="9"/>
  <c r="DR7" i="9"/>
  <c r="DS7" i="9"/>
  <c r="DT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BL7" i="9"/>
  <c r="DC15" i="9"/>
  <c r="DD15" i="9"/>
  <c r="DE15" i="9"/>
  <c r="DF15" i="9"/>
  <c r="DG15" i="9"/>
  <c r="DH15" i="9"/>
  <c r="DI15" i="9"/>
  <c r="DJ15" i="9"/>
  <c r="DK15" i="9"/>
  <c r="DL15" i="9"/>
  <c r="DM15" i="9"/>
  <c r="DN15" i="9"/>
  <c r="DO15" i="9"/>
  <c r="DP15" i="9"/>
  <c r="DQ15" i="9"/>
  <c r="DR15" i="9"/>
  <c r="DS15" i="9"/>
  <c r="DT15" i="9"/>
  <c r="BM15" i="9"/>
  <c r="BN15" i="9"/>
  <c r="BO15" i="9"/>
  <c r="BP15" i="9"/>
  <c r="BQ15" i="9"/>
  <c r="BR15" i="9"/>
  <c r="BS15" i="9"/>
  <c r="BT15" i="9"/>
  <c r="BU15" i="9"/>
  <c r="BV15" i="9"/>
  <c r="BW15" i="9"/>
  <c r="BX15" i="9"/>
  <c r="BY15" i="9"/>
  <c r="BZ15" i="9"/>
  <c r="CA15" i="9"/>
  <c r="CB15" i="9"/>
  <c r="CC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BL15" i="9"/>
  <c r="A32" i="9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DC45" i="9"/>
  <c r="DD45" i="9"/>
  <c r="DE45" i="9"/>
  <c r="DF45" i="9"/>
  <c r="DG45" i="9"/>
  <c r="DH45" i="9"/>
  <c r="DI45" i="9"/>
  <c r="DJ45" i="9"/>
  <c r="DK45" i="9"/>
  <c r="DL45" i="9"/>
  <c r="DM45" i="9"/>
  <c r="DN45" i="9"/>
  <c r="DO45" i="9"/>
  <c r="DP45" i="9"/>
  <c r="DQ45" i="9"/>
  <c r="DR45" i="9"/>
  <c r="DS45" i="9"/>
  <c r="DT45" i="9"/>
  <c r="BM45" i="9"/>
  <c r="BN45" i="9"/>
  <c r="BO45" i="9"/>
  <c r="BP45" i="9"/>
  <c r="BQ45" i="9"/>
  <c r="BR45" i="9"/>
  <c r="BS45" i="9"/>
  <c r="BT45" i="9"/>
  <c r="BU45" i="9"/>
  <c r="BV45" i="9"/>
  <c r="BW45" i="9"/>
  <c r="BX45" i="9"/>
  <c r="BY45" i="9"/>
  <c r="BZ45" i="9"/>
  <c r="CA45" i="9"/>
  <c r="CB45" i="9"/>
  <c r="CC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BL45" i="9"/>
  <c r="DC37" i="9"/>
  <c r="DD37" i="9"/>
  <c r="DE37" i="9"/>
  <c r="DF37" i="9"/>
  <c r="DG37" i="9"/>
  <c r="DH37" i="9"/>
  <c r="DI37" i="9"/>
  <c r="DJ37" i="9"/>
  <c r="DK37" i="9"/>
  <c r="DL37" i="9"/>
  <c r="DM37" i="9"/>
  <c r="DN37" i="9"/>
  <c r="DO37" i="9"/>
  <c r="DP37" i="9"/>
  <c r="DQ37" i="9"/>
  <c r="DR37" i="9"/>
  <c r="DS37" i="9"/>
  <c r="DT37" i="9"/>
  <c r="BM37" i="9"/>
  <c r="BN37" i="9"/>
  <c r="BO37" i="9"/>
  <c r="BP37" i="9"/>
  <c r="BQ37" i="9"/>
  <c r="BR37" i="9"/>
  <c r="BS37" i="9"/>
  <c r="BT37" i="9"/>
  <c r="BU37" i="9"/>
  <c r="BV37" i="9"/>
  <c r="BW37" i="9"/>
  <c r="BX37" i="9"/>
  <c r="BY37" i="9"/>
  <c r="BZ37" i="9"/>
  <c r="CA37" i="9"/>
  <c r="CB37" i="9"/>
  <c r="CC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BL37" i="9"/>
  <c r="DC83" i="9"/>
  <c r="DD83" i="9"/>
  <c r="DE83" i="9"/>
  <c r="DF83" i="9"/>
  <c r="DG83" i="9"/>
  <c r="DH83" i="9"/>
  <c r="DI83" i="9"/>
  <c r="DJ83" i="9"/>
  <c r="DK83" i="9"/>
  <c r="DL83" i="9"/>
  <c r="DM83" i="9"/>
  <c r="DN83" i="9"/>
  <c r="DO83" i="9"/>
  <c r="DP83" i="9"/>
  <c r="DQ83" i="9"/>
  <c r="DR83" i="9"/>
  <c r="DS83" i="9"/>
  <c r="DT83" i="9"/>
  <c r="BM83" i="9"/>
  <c r="BN83" i="9"/>
  <c r="BO83" i="9"/>
  <c r="BP83" i="9"/>
  <c r="BQ83" i="9"/>
  <c r="BR83" i="9"/>
  <c r="BS83" i="9"/>
  <c r="BT83" i="9"/>
  <c r="BU83" i="9"/>
  <c r="BV83" i="9"/>
  <c r="BW83" i="9"/>
  <c r="BX83" i="9"/>
  <c r="BY83" i="9"/>
  <c r="BZ83" i="9"/>
  <c r="CA83" i="9"/>
  <c r="CB83" i="9"/>
  <c r="CC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BL83" i="9"/>
  <c r="BL8" i="9"/>
  <c r="BM8" i="9"/>
  <c r="BN8" i="9"/>
  <c r="BO8" i="9"/>
  <c r="BP8" i="9"/>
  <c r="BQ8" i="9"/>
  <c r="BR8" i="9"/>
  <c r="BS8" i="9"/>
  <c r="BT8" i="9"/>
  <c r="BU8" i="9"/>
  <c r="BV8" i="9"/>
  <c r="BW8" i="9"/>
  <c r="BX8" i="9"/>
  <c r="BY8" i="9"/>
  <c r="BZ8" i="9"/>
  <c r="CA8" i="9"/>
  <c r="CB8" i="9"/>
  <c r="CC8" i="9"/>
  <c r="DC8" i="9"/>
  <c r="DD8" i="9"/>
  <c r="DE8" i="9"/>
  <c r="DF8" i="9"/>
  <c r="DG8" i="9"/>
  <c r="DH8" i="9"/>
  <c r="DI8" i="9"/>
  <c r="DJ8" i="9"/>
  <c r="DK8" i="9"/>
  <c r="DL8" i="9"/>
  <c r="DM8" i="9"/>
  <c r="DN8" i="9"/>
  <c r="DO8" i="9"/>
  <c r="DP8" i="9"/>
  <c r="DQ8" i="9"/>
  <c r="DR8" i="9"/>
  <c r="DS8" i="9"/>
  <c r="DT8" i="9"/>
  <c r="AP101" i="9"/>
  <c r="AQ101" i="9" s="1"/>
  <c r="BL101" i="9"/>
  <c r="BM101" i="9"/>
  <c r="BN101" i="9"/>
  <c r="BO101" i="9"/>
  <c r="BP101" i="9"/>
  <c r="BQ101" i="9"/>
  <c r="BR101" i="9"/>
  <c r="BS101" i="9"/>
  <c r="BT101" i="9"/>
  <c r="BU101" i="9"/>
  <c r="BV101" i="9"/>
  <c r="BW101" i="9"/>
  <c r="BX101" i="9"/>
  <c r="BY101" i="9"/>
  <c r="BZ101" i="9"/>
  <c r="CA101" i="9"/>
  <c r="CB101" i="9"/>
  <c r="CC101" i="9"/>
  <c r="DC101" i="9"/>
  <c r="DD101" i="9"/>
  <c r="DE101" i="9"/>
  <c r="DF101" i="9"/>
  <c r="DG101" i="9"/>
  <c r="DH101" i="9"/>
  <c r="DI101" i="9"/>
  <c r="DJ101" i="9"/>
  <c r="DK101" i="9"/>
  <c r="DL101" i="9"/>
  <c r="DM101" i="9"/>
  <c r="DN101" i="9"/>
  <c r="DO101" i="9"/>
  <c r="DP101" i="9"/>
  <c r="DQ101" i="9"/>
  <c r="DR101" i="9"/>
  <c r="DS101" i="9"/>
  <c r="DT101" i="9"/>
  <c r="AP102" i="9"/>
  <c r="AQ102" i="9" s="1"/>
  <c r="BL102" i="9"/>
  <c r="BM102" i="9"/>
  <c r="BN102" i="9"/>
  <c r="BO102" i="9"/>
  <c r="BP102" i="9"/>
  <c r="BQ102" i="9"/>
  <c r="BR102" i="9"/>
  <c r="BS102" i="9"/>
  <c r="BT102" i="9"/>
  <c r="BU102" i="9"/>
  <c r="BV102" i="9"/>
  <c r="BW102" i="9"/>
  <c r="BX102" i="9"/>
  <c r="BY102" i="9"/>
  <c r="BZ102" i="9"/>
  <c r="CA102" i="9"/>
  <c r="CB102" i="9"/>
  <c r="CC102" i="9"/>
  <c r="DC102" i="9"/>
  <c r="DD102" i="9"/>
  <c r="DE102" i="9"/>
  <c r="DF102" i="9"/>
  <c r="DG102" i="9"/>
  <c r="DH102" i="9"/>
  <c r="DI102" i="9"/>
  <c r="DJ102" i="9"/>
  <c r="DK102" i="9"/>
  <c r="DL102" i="9"/>
  <c r="DM102" i="9"/>
  <c r="DN102" i="9"/>
  <c r="DO102" i="9"/>
  <c r="DP102" i="9"/>
  <c r="DQ102" i="9"/>
  <c r="DR102" i="9"/>
  <c r="DS102" i="9"/>
  <c r="DT102" i="9"/>
  <c r="AP103" i="9"/>
  <c r="AQ103" i="9" s="1"/>
  <c r="BL103" i="9"/>
  <c r="BM103" i="9"/>
  <c r="BN103" i="9"/>
  <c r="BO103" i="9"/>
  <c r="BP103" i="9"/>
  <c r="BQ103" i="9"/>
  <c r="BR103" i="9"/>
  <c r="BS103" i="9"/>
  <c r="BT103" i="9"/>
  <c r="BU103" i="9"/>
  <c r="BV103" i="9"/>
  <c r="BW103" i="9"/>
  <c r="BX103" i="9"/>
  <c r="BY103" i="9"/>
  <c r="BZ103" i="9"/>
  <c r="CA103" i="9"/>
  <c r="CB103" i="9"/>
  <c r="CC103" i="9"/>
  <c r="DC103" i="9"/>
  <c r="DD103" i="9"/>
  <c r="DE103" i="9"/>
  <c r="DF103" i="9"/>
  <c r="DG103" i="9"/>
  <c r="DH103" i="9"/>
  <c r="DI103" i="9"/>
  <c r="DJ103" i="9"/>
  <c r="DK103" i="9"/>
  <c r="DL103" i="9"/>
  <c r="DM103" i="9"/>
  <c r="DN103" i="9"/>
  <c r="DO103" i="9"/>
  <c r="DP103" i="9"/>
  <c r="DQ103" i="9"/>
  <c r="DR103" i="9"/>
  <c r="DS103" i="9"/>
  <c r="DT103" i="9"/>
  <c r="AP108" i="9"/>
  <c r="AQ108" i="9" s="1"/>
  <c r="BL108" i="9"/>
  <c r="BM108" i="9"/>
  <c r="BN108" i="9"/>
  <c r="BO108" i="9"/>
  <c r="BP108" i="9"/>
  <c r="BQ108" i="9"/>
  <c r="BR108" i="9"/>
  <c r="BS108" i="9"/>
  <c r="BT108" i="9"/>
  <c r="BU108" i="9"/>
  <c r="BV108" i="9"/>
  <c r="BW108" i="9"/>
  <c r="BX108" i="9"/>
  <c r="BY108" i="9"/>
  <c r="BZ108" i="9"/>
  <c r="CA108" i="9"/>
  <c r="CB108" i="9"/>
  <c r="CC108" i="9"/>
  <c r="DC108" i="9"/>
  <c r="DD108" i="9"/>
  <c r="DE108" i="9"/>
  <c r="DF108" i="9"/>
  <c r="DG108" i="9"/>
  <c r="DH108" i="9"/>
  <c r="DI108" i="9"/>
  <c r="DJ108" i="9"/>
  <c r="DK108" i="9"/>
  <c r="DL108" i="9"/>
  <c r="DM108" i="9"/>
  <c r="DN108" i="9"/>
  <c r="DO108" i="9"/>
  <c r="DP108" i="9"/>
  <c r="DQ108" i="9"/>
  <c r="DR108" i="9"/>
  <c r="DS108" i="9"/>
  <c r="DT108" i="9"/>
  <c r="A79" i="9"/>
  <c r="A90" i="9" s="1"/>
  <c r="A80" i="9" s="1"/>
  <c r="R14" i="4"/>
  <c r="AO24" i="3"/>
  <c r="AO25" i="3"/>
  <c r="AO26" i="3"/>
  <c r="AO27" i="3"/>
  <c r="AO28" i="3"/>
  <c r="AO29" i="3"/>
  <c r="AO30" i="3"/>
  <c r="AO31" i="3"/>
  <c r="AO32" i="3"/>
  <c r="AO33" i="3"/>
  <c r="AO34" i="3"/>
  <c r="AO10" i="3"/>
  <c r="AO18" i="3"/>
  <c r="AB24" i="3"/>
  <c r="AB25" i="3"/>
  <c r="AB26" i="3"/>
  <c r="AB27" i="3"/>
  <c r="AB28" i="3"/>
  <c r="AB29" i="3"/>
  <c r="AB30" i="3"/>
  <c r="AB31" i="3"/>
  <c r="AB32" i="3"/>
  <c r="AB33" i="3"/>
  <c r="AB34" i="3"/>
  <c r="AB10" i="3"/>
  <c r="AB18" i="3"/>
  <c r="N28" i="3"/>
  <c r="N29" i="3"/>
  <c r="N30" i="3"/>
  <c r="N31" i="3"/>
  <c r="N32" i="3"/>
  <c r="N33" i="3"/>
  <c r="N34" i="3"/>
  <c r="N10" i="3"/>
  <c r="N18" i="3"/>
  <c r="DC106" i="9"/>
  <c r="DD106" i="9"/>
  <c r="DE106" i="9"/>
  <c r="DF106" i="9"/>
  <c r="DG106" i="9"/>
  <c r="DH106" i="9"/>
  <c r="DI106" i="9"/>
  <c r="DJ106" i="9"/>
  <c r="DK106" i="9"/>
  <c r="DL106" i="9"/>
  <c r="DM106" i="9"/>
  <c r="DN106" i="9"/>
  <c r="DO106" i="9"/>
  <c r="DP106" i="9"/>
  <c r="DQ106" i="9"/>
  <c r="DR106" i="9"/>
  <c r="DS106" i="9"/>
  <c r="DT106" i="9"/>
  <c r="BM106" i="9"/>
  <c r="BN106" i="9"/>
  <c r="BO106" i="9"/>
  <c r="BP106" i="9"/>
  <c r="BQ106" i="9"/>
  <c r="BR106" i="9"/>
  <c r="BS106" i="9"/>
  <c r="BT106" i="9"/>
  <c r="BU106" i="9"/>
  <c r="BV106" i="9"/>
  <c r="BW106" i="9"/>
  <c r="BX106" i="9"/>
  <c r="BY106" i="9"/>
  <c r="BZ106" i="9"/>
  <c r="CA106" i="9"/>
  <c r="CB106" i="9"/>
  <c r="CC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BL106" i="9"/>
  <c r="DC105" i="9"/>
  <c r="DD105" i="9"/>
  <c r="DE105" i="9"/>
  <c r="DF105" i="9"/>
  <c r="DG105" i="9"/>
  <c r="DH105" i="9"/>
  <c r="DI105" i="9"/>
  <c r="DJ105" i="9"/>
  <c r="DK105" i="9"/>
  <c r="DL105" i="9"/>
  <c r="DM105" i="9"/>
  <c r="DN105" i="9"/>
  <c r="DO105" i="9"/>
  <c r="DP105" i="9"/>
  <c r="DQ105" i="9"/>
  <c r="DR105" i="9"/>
  <c r="DS105" i="9"/>
  <c r="DT105" i="9"/>
  <c r="BM105" i="9"/>
  <c r="BN105" i="9"/>
  <c r="BO105" i="9"/>
  <c r="BP105" i="9"/>
  <c r="BQ105" i="9"/>
  <c r="BR105" i="9"/>
  <c r="BS105" i="9"/>
  <c r="BT105" i="9"/>
  <c r="BU105" i="9"/>
  <c r="BV105" i="9"/>
  <c r="BW105" i="9"/>
  <c r="BX105" i="9"/>
  <c r="BY105" i="9"/>
  <c r="BZ105" i="9"/>
  <c r="CA105" i="9"/>
  <c r="CB105" i="9"/>
  <c r="CC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AI105" i="9"/>
  <c r="AJ105" i="9"/>
  <c r="AK105" i="9"/>
  <c r="AL105" i="9"/>
  <c r="AM105" i="9"/>
  <c r="AN105" i="9"/>
  <c r="BL105" i="9"/>
  <c r="DC104" i="9"/>
  <c r="DD104" i="9"/>
  <c r="DE104" i="9"/>
  <c r="DF104" i="9"/>
  <c r="DG104" i="9"/>
  <c r="DH104" i="9"/>
  <c r="DI104" i="9"/>
  <c r="DJ104" i="9"/>
  <c r="DK104" i="9"/>
  <c r="DL104" i="9"/>
  <c r="DM104" i="9"/>
  <c r="DN104" i="9"/>
  <c r="DO104" i="9"/>
  <c r="DP104" i="9"/>
  <c r="DQ104" i="9"/>
  <c r="DR104" i="9"/>
  <c r="DS104" i="9"/>
  <c r="DT104" i="9"/>
  <c r="BM104" i="9"/>
  <c r="BN104" i="9"/>
  <c r="BO104" i="9"/>
  <c r="BP104" i="9"/>
  <c r="BQ104" i="9"/>
  <c r="BR104" i="9"/>
  <c r="BS104" i="9"/>
  <c r="BT104" i="9"/>
  <c r="BU104" i="9"/>
  <c r="BV104" i="9"/>
  <c r="BW104" i="9"/>
  <c r="BX104" i="9"/>
  <c r="BY104" i="9"/>
  <c r="BZ104" i="9"/>
  <c r="CA104" i="9"/>
  <c r="CB104" i="9"/>
  <c r="CC104" i="9"/>
  <c r="W104" i="9"/>
  <c r="X104" i="9"/>
  <c r="Y104" i="9"/>
  <c r="Z104" i="9"/>
  <c r="AA104" i="9"/>
  <c r="AB104" i="9"/>
  <c r="AC104" i="9"/>
  <c r="AD104" i="9"/>
  <c r="AE104" i="9"/>
  <c r="AF104" i="9"/>
  <c r="AG104" i="9"/>
  <c r="AH104" i="9"/>
  <c r="AI104" i="9"/>
  <c r="AJ104" i="9"/>
  <c r="AK104" i="9"/>
  <c r="AL104" i="9"/>
  <c r="AM104" i="9"/>
  <c r="AN104" i="9"/>
  <c r="BL104" i="9"/>
  <c r="DC14" i="9"/>
  <c r="DD14" i="9"/>
  <c r="DE14" i="9"/>
  <c r="DF14" i="9"/>
  <c r="DG14" i="9"/>
  <c r="DH14" i="9"/>
  <c r="DI14" i="9"/>
  <c r="DJ14" i="9"/>
  <c r="DK14" i="9"/>
  <c r="DL14" i="9"/>
  <c r="DM14" i="9"/>
  <c r="DN14" i="9"/>
  <c r="DO14" i="9"/>
  <c r="DP14" i="9"/>
  <c r="DQ14" i="9"/>
  <c r="DR14" i="9"/>
  <c r="DS14" i="9"/>
  <c r="DT14" i="9"/>
  <c r="BM14" i="9"/>
  <c r="BN14" i="9"/>
  <c r="BO14" i="9"/>
  <c r="BP14" i="9"/>
  <c r="BQ14" i="9"/>
  <c r="BR14" i="9"/>
  <c r="BS14" i="9"/>
  <c r="BT14" i="9"/>
  <c r="BU14" i="9"/>
  <c r="BV14" i="9"/>
  <c r="BW14" i="9"/>
  <c r="BX14" i="9"/>
  <c r="BY14" i="9"/>
  <c r="BZ14" i="9"/>
  <c r="CA14" i="9"/>
  <c r="CB14" i="9"/>
  <c r="CC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BL14" i="9"/>
  <c r="DC72" i="9"/>
  <c r="DD72" i="9"/>
  <c r="DE72" i="9"/>
  <c r="DF72" i="9"/>
  <c r="DG72" i="9"/>
  <c r="DH72" i="9"/>
  <c r="DI72" i="9"/>
  <c r="DJ72" i="9"/>
  <c r="DK72" i="9"/>
  <c r="DL72" i="9"/>
  <c r="DM72" i="9"/>
  <c r="DN72" i="9"/>
  <c r="DO72" i="9"/>
  <c r="DP72" i="9"/>
  <c r="DQ72" i="9"/>
  <c r="DR72" i="9"/>
  <c r="DS72" i="9"/>
  <c r="DT72" i="9"/>
  <c r="BM72" i="9"/>
  <c r="BN72" i="9"/>
  <c r="BO72" i="9"/>
  <c r="BP72" i="9"/>
  <c r="BQ72" i="9"/>
  <c r="BR72" i="9"/>
  <c r="BS72" i="9"/>
  <c r="BT72" i="9"/>
  <c r="BU72" i="9"/>
  <c r="BV72" i="9"/>
  <c r="BW72" i="9"/>
  <c r="BX72" i="9"/>
  <c r="BY72" i="9"/>
  <c r="BZ72" i="9"/>
  <c r="CA72" i="9"/>
  <c r="CB72" i="9"/>
  <c r="CC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BL72" i="9"/>
  <c r="DC58" i="9"/>
  <c r="DD58" i="9"/>
  <c r="DE58" i="9"/>
  <c r="DF58" i="9"/>
  <c r="DG58" i="9"/>
  <c r="DH58" i="9"/>
  <c r="DI58" i="9"/>
  <c r="DJ58" i="9"/>
  <c r="DK58" i="9"/>
  <c r="DL58" i="9"/>
  <c r="DM58" i="9"/>
  <c r="DN58" i="9"/>
  <c r="DO58" i="9"/>
  <c r="DP58" i="9"/>
  <c r="DQ58" i="9"/>
  <c r="DR58" i="9"/>
  <c r="DS58" i="9"/>
  <c r="DT58" i="9"/>
  <c r="BM58" i="9"/>
  <c r="BN58" i="9"/>
  <c r="BO58" i="9"/>
  <c r="BP58" i="9"/>
  <c r="BQ58" i="9"/>
  <c r="BR58" i="9"/>
  <c r="BS58" i="9"/>
  <c r="BT58" i="9"/>
  <c r="BU58" i="9"/>
  <c r="BV58" i="9"/>
  <c r="BW58" i="9"/>
  <c r="BX58" i="9"/>
  <c r="BY58" i="9"/>
  <c r="BZ58" i="9"/>
  <c r="CA58" i="9"/>
  <c r="CB58" i="9"/>
  <c r="CC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BL58" i="9"/>
  <c r="DC57" i="9"/>
  <c r="DD57" i="9"/>
  <c r="DE57" i="9"/>
  <c r="DF57" i="9"/>
  <c r="DG57" i="9"/>
  <c r="DH57" i="9"/>
  <c r="DI57" i="9"/>
  <c r="DJ57" i="9"/>
  <c r="DK57" i="9"/>
  <c r="DL57" i="9"/>
  <c r="DM57" i="9"/>
  <c r="DN57" i="9"/>
  <c r="DO57" i="9"/>
  <c r="DP57" i="9"/>
  <c r="DQ57" i="9"/>
  <c r="DR57" i="9"/>
  <c r="DS57" i="9"/>
  <c r="DT57" i="9"/>
  <c r="BM57" i="9"/>
  <c r="BN57" i="9"/>
  <c r="BO57" i="9"/>
  <c r="BP57" i="9"/>
  <c r="BQ57" i="9"/>
  <c r="BR57" i="9"/>
  <c r="BS57" i="9"/>
  <c r="BT57" i="9"/>
  <c r="BU57" i="9"/>
  <c r="BV57" i="9"/>
  <c r="BW57" i="9"/>
  <c r="BX57" i="9"/>
  <c r="BY57" i="9"/>
  <c r="BZ57" i="9"/>
  <c r="CA57" i="9"/>
  <c r="CB57" i="9"/>
  <c r="CC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BL57" i="9"/>
  <c r="DC56" i="9"/>
  <c r="DD56" i="9"/>
  <c r="DE56" i="9"/>
  <c r="DF56" i="9"/>
  <c r="DG56" i="9"/>
  <c r="DH56" i="9"/>
  <c r="DI56" i="9"/>
  <c r="DJ56" i="9"/>
  <c r="DK56" i="9"/>
  <c r="DL56" i="9"/>
  <c r="DM56" i="9"/>
  <c r="DN56" i="9"/>
  <c r="DO56" i="9"/>
  <c r="DP56" i="9"/>
  <c r="DQ56" i="9"/>
  <c r="DR56" i="9"/>
  <c r="DS56" i="9"/>
  <c r="DT56" i="9"/>
  <c r="BM56" i="9"/>
  <c r="BN56" i="9"/>
  <c r="BO56" i="9"/>
  <c r="BP56" i="9"/>
  <c r="BQ56" i="9"/>
  <c r="BR56" i="9"/>
  <c r="BS56" i="9"/>
  <c r="BT56" i="9"/>
  <c r="BU56" i="9"/>
  <c r="BV56" i="9"/>
  <c r="BW56" i="9"/>
  <c r="BX56" i="9"/>
  <c r="BY56" i="9"/>
  <c r="BZ56" i="9"/>
  <c r="CA56" i="9"/>
  <c r="CB56" i="9"/>
  <c r="CC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BL56" i="9"/>
  <c r="DC55" i="9"/>
  <c r="DD55" i="9"/>
  <c r="DE55" i="9"/>
  <c r="DF55" i="9"/>
  <c r="DG55" i="9"/>
  <c r="DH55" i="9"/>
  <c r="DI55" i="9"/>
  <c r="DJ55" i="9"/>
  <c r="DK55" i="9"/>
  <c r="DL55" i="9"/>
  <c r="DM55" i="9"/>
  <c r="DN55" i="9"/>
  <c r="DO55" i="9"/>
  <c r="DP55" i="9"/>
  <c r="DQ55" i="9"/>
  <c r="DR55" i="9"/>
  <c r="DS55" i="9"/>
  <c r="DT55" i="9"/>
  <c r="BM55" i="9"/>
  <c r="BN55" i="9"/>
  <c r="BO55" i="9"/>
  <c r="BP55" i="9"/>
  <c r="BQ55" i="9"/>
  <c r="BR55" i="9"/>
  <c r="BS55" i="9"/>
  <c r="BT55" i="9"/>
  <c r="BU55" i="9"/>
  <c r="BV55" i="9"/>
  <c r="BW55" i="9"/>
  <c r="BX55" i="9"/>
  <c r="BY55" i="9"/>
  <c r="BZ55" i="9"/>
  <c r="CA55" i="9"/>
  <c r="CB55" i="9"/>
  <c r="CC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BL55" i="9"/>
  <c r="DC54" i="9"/>
  <c r="DD54" i="9"/>
  <c r="DE54" i="9"/>
  <c r="DF54" i="9"/>
  <c r="DG54" i="9"/>
  <c r="DH54" i="9"/>
  <c r="DI54" i="9"/>
  <c r="DJ54" i="9"/>
  <c r="DK54" i="9"/>
  <c r="DL54" i="9"/>
  <c r="DM54" i="9"/>
  <c r="DN54" i="9"/>
  <c r="DO54" i="9"/>
  <c r="DP54" i="9"/>
  <c r="DQ54" i="9"/>
  <c r="DR54" i="9"/>
  <c r="DS54" i="9"/>
  <c r="DT54" i="9"/>
  <c r="BM54" i="9"/>
  <c r="BN54" i="9"/>
  <c r="BO54" i="9"/>
  <c r="BP54" i="9"/>
  <c r="BQ54" i="9"/>
  <c r="BR54" i="9"/>
  <c r="BS54" i="9"/>
  <c r="BT54" i="9"/>
  <c r="BU54" i="9"/>
  <c r="BV54" i="9"/>
  <c r="BW54" i="9"/>
  <c r="BX54" i="9"/>
  <c r="BY54" i="9"/>
  <c r="BZ54" i="9"/>
  <c r="CA54" i="9"/>
  <c r="CB54" i="9"/>
  <c r="CC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BL54" i="9"/>
  <c r="DC53" i="9"/>
  <c r="DD53" i="9"/>
  <c r="DE53" i="9"/>
  <c r="DF53" i="9"/>
  <c r="DG53" i="9"/>
  <c r="DH53" i="9"/>
  <c r="DI53" i="9"/>
  <c r="DJ53" i="9"/>
  <c r="DK53" i="9"/>
  <c r="DL53" i="9"/>
  <c r="DM53" i="9"/>
  <c r="DN53" i="9"/>
  <c r="DO53" i="9"/>
  <c r="DP53" i="9"/>
  <c r="DQ53" i="9"/>
  <c r="DR53" i="9"/>
  <c r="DS53" i="9"/>
  <c r="DT53" i="9"/>
  <c r="BM53" i="9"/>
  <c r="BN53" i="9"/>
  <c r="BO53" i="9"/>
  <c r="BP53" i="9"/>
  <c r="BQ53" i="9"/>
  <c r="BR53" i="9"/>
  <c r="BS53" i="9"/>
  <c r="BT53" i="9"/>
  <c r="BU53" i="9"/>
  <c r="BV53" i="9"/>
  <c r="BW53" i="9"/>
  <c r="BX53" i="9"/>
  <c r="BY53" i="9"/>
  <c r="BZ53" i="9"/>
  <c r="CA53" i="9"/>
  <c r="CB53" i="9"/>
  <c r="CC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BL53" i="9"/>
  <c r="DC52" i="9"/>
  <c r="DD52" i="9"/>
  <c r="DE52" i="9"/>
  <c r="DF52" i="9"/>
  <c r="DG52" i="9"/>
  <c r="DH52" i="9"/>
  <c r="DI52" i="9"/>
  <c r="DJ52" i="9"/>
  <c r="DK52" i="9"/>
  <c r="DL52" i="9"/>
  <c r="DM52" i="9"/>
  <c r="DN52" i="9"/>
  <c r="DO52" i="9"/>
  <c r="DP52" i="9"/>
  <c r="DQ52" i="9"/>
  <c r="DR52" i="9"/>
  <c r="DS52" i="9"/>
  <c r="DT52" i="9"/>
  <c r="BM52" i="9"/>
  <c r="BN52" i="9"/>
  <c r="BO52" i="9"/>
  <c r="BP52" i="9"/>
  <c r="BQ52" i="9"/>
  <c r="BR52" i="9"/>
  <c r="BS52" i="9"/>
  <c r="BT52" i="9"/>
  <c r="BU52" i="9"/>
  <c r="BV52" i="9"/>
  <c r="BW52" i="9"/>
  <c r="BX52" i="9"/>
  <c r="BY52" i="9"/>
  <c r="BZ52" i="9"/>
  <c r="CA52" i="9"/>
  <c r="CB52" i="9"/>
  <c r="CC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BL52" i="9"/>
  <c r="DC51" i="9"/>
  <c r="DD51" i="9"/>
  <c r="DE51" i="9"/>
  <c r="DF51" i="9"/>
  <c r="DG51" i="9"/>
  <c r="DH51" i="9"/>
  <c r="DI51" i="9"/>
  <c r="DJ51" i="9"/>
  <c r="DK51" i="9"/>
  <c r="DL51" i="9"/>
  <c r="DM51" i="9"/>
  <c r="DN51" i="9"/>
  <c r="DO51" i="9"/>
  <c r="DP51" i="9"/>
  <c r="DQ51" i="9"/>
  <c r="DR51" i="9"/>
  <c r="DS51" i="9"/>
  <c r="DT51" i="9"/>
  <c r="BM51" i="9"/>
  <c r="BN51" i="9"/>
  <c r="BO51" i="9"/>
  <c r="BP51" i="9"/>
  <c r="BQ51" i="9"/>
  <c r="BR51" i="9"/>
  <c r="BS51" i="9"/>
  <c r="BT51" i="9"/>
  <c r="BU51" i="9"/>
  <c r="BV51" i="9"/>
  <c r="BW51" i="9"/>
  <c r="BX51" i="9"/>
  <c r="BY51" i="9"/>
  <c r="BZ51" i="9"/>
  <c r="CA51" i="9"/>
  <c r="CB51" i="9"/>
  <c r="CC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BL51" i="9"/>
  <c r="DC50" i="9"/>
  <c r="DD50" i="9"/>
  <c r="DE50" i="9"/>
  <c r="DF50" i="9"/>
  <c r="DG50" i="9"/>
  <c r="DH50" i="9"/>
  <c r="DI50" i="9"/>
  <c r="DJ50" i="9"/>
  <c r="DK50" i="9"/>
  <c r="DL50" i="9"/>
  <c r="DM50" i="9"/>
  <c r="DN50" i="9"/>
  <c r="DO50" i="9"/>
  <c r="DP50" i="9"/>
  <c r="DQ50" i="9"/>
  <c r="DR50" i="9"/>
  <c r="DS50" i="9"/>
  <c r="DT50" i="9"/>
  <c r="BM50" i="9"/>
  <c r="BN50" i="9"/>
  <c r="BO50" i="9"/>
  <c r="BP50" i="9"/>
  <c r="BQ50" i="9"/>
  <c r="BR50" i="9"/>
  <c r="BS50" i="9"/>
  <c r="BT50" i="9"/>
  <c r="BU50" i="9"/>
  <c r="BV50" i="9"/>
  <c r="BW50" i="9"/>
  <c r="BX50" i="9"/>
  <c r="BY50" i="9"/>
  <c r="BZ50" i="9"/>
  <c r="CA50" i="9"/>
  <c r="CB50" i="9"/>
  <c r="CC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BL50" i="9"/>
  <c r="DC49" i="9"/>
  <c r="DD49" i="9"/>
  <c r="DE49" i="9"/>
  <c r="DF49" i="9"/>
  <c r="DG49" i="9"/>
  <c r="DH49" i="9"/>
  <c r="DI49" i="9"/>
  <c r="DJ49" i="9"/>
  <c r="DK49" i="9"/>
  <c r="DL49" i="9"/>
  <c r="DM49" i="9"/>
  <c r="DN49" i="9"/>
  <c r="DO49" i="9"/>
  <c r="DP49" i="9"/>
  <c r="DQ49" i="9"/>
  <c r="DR49" i="9"/>
  <c r="DS49" i="9"/>
  <c r="DT49" i="9"/>
  <c r="BM49" i="9"/>
  <c r="BN49" i="9"/>
  <c r="BO49" i="9"/>
  <c r="BP49" i="9"/>
  <c r="BQ49" i="9"/>
  <c r="BR49" i="9"/>
  <c r="BS49" i="9"/>
  <c r="BT49" i="9"/>
  <c r="BU49" i="9"/>
  <c r="BV49" i="9"/>
  <c r="BW49" i="9"/>
  <c r="BX49" i="9"/>
  <c r="BY49" i="9"/>
  <c r="BZ49" i="9"/>
  <c r="CA49" i="9"/>
  <c r="CB49" i="9"/>
  <c r="CC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BL49" i="9"/>
  <c r="DC48" i="9"/>
  <c r="DD48" i="9"/>
  <c r="DE48" i="9"/>
  <c r="DF48" i="9"/>
  <c r="DG48" i="9"/>
  <c r="DH48" i="9"/>
  <c r="DI48" i="9"/>
  <c r="DJ48" i="9"/>
  <c r="DK48" i="9"/>
  <c r="DL48" i="9"/>
  <c r="DM48" i="9"/>
  <c r="DN48" i="9"/>
  <c r="DO48" i="9"/>
  <c r="DP48" i="9"/>
  <c r="DQ48" i="9"/>
  <c r="DR48" i="9"/>
  <c r="DS48" i="9"/>
  <c r="DT48" i="9"/>
  <c r="BM48" i="9"/>
  <c r="BN48" i="9"/>
  <c r="BO48" i="9"/>
  <c r="BP48" i="9"/>
  <c r="BQ48" i="9"/>
  <c r="BR48" i="9"/>
  <c r="BS48" i="9"/>
  <c r="BT48" i="9"/>
  <c r="BU48" i="9"/>
  <c r="BV48" i="9"/>
  <c r="BW48" i="9"/>
  <c r="BX48" i="9"/>
  <c r="BY48" i="9"/>
  <c r="BZ48" i="9"/>
  <c r="CA48" i="9"/>
  <c r="CB48" i="9"/>
  <c r="CC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BL48" i="9"/>
  <c r="DC47" i="9"/>
  <c r="DD47" i="9"/>
  <c r="DE47" i="9"/>
  <c r="DF47" i="9"/>
  <c r="DG47" i="9"/>
  <c r="DH47" i="9"/>
  <c r="DI47" i="9"/>
  <c r="DJ47" i="9"/>
  <c r="DK47" i="9"/>
  <c r="DL47" i="9"/>
  <c r="DM47" i="9"/>
  <c r="DN47" i="9"/>
  <c r="DO47" i="9"/>
  <c r="DP47" i="9"/>
  <c r="DQ47" i="9"/>
  <c r="DR47" i="9"/>
  <c r="DS47" i="9"/>
  <c r="DT47" i="9"/>
  <c r="BM47" i="9"/>
  <c r="BN47" i="9"/>
  <c r="BO47" i="9"/>
  <c r="BP47" i="9"/>
  <c r="BQ47" i="9"/>
  <c r="BR47" i="9"/>
  <c r="BS47" i="9"/>
  <c r="BT47" i="9"/>
  <c r="BU47" i="9"/>
  <c r="BV47" i="9"/>
  <c r="BW47" i="9"/>
  <c r="BX47" i="9"/>
  <c r="BY47" i="9"/>
  <c r="BZ47" i="9"/>
  <c r="CA47" i="9"/>
  <c r="CB47" i="9"/>
  <c r="CC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BL47" i="9"/>
  <c r="DC46" i="9"/>
  <c r="DD46" i="9"/>
  <c r="DE46" i="9"/>
  <c r="DF46" i="9"/>
  <c r="DG46" i="9"/>
  <c r="DH46" i="9"/>
  <c r="DI46" i="9"/>
  <c r="DJ46" i="9"/>
  <c r="DK46" i="9"/>
  <c r="DL46" i="9"/>
  <c r="DM46" i="9"/>
  <c r="DN46" i="9"/>
  <c r="DO46" i="9"/>
  <c r="DP46" i="9"/>
  <c r="DQ46" i="9"/>
  <c r="DR46" i="9"/>
  <c r="DS46" i="9"/>
  <c r="DT46" i="9"/>
  <c r="BM46" i="9"/>
  <c r="BN46" i="9"/>
  <c r="BO46" i="9"/>
  <c r="BP46" i="9"/>
  <c r="BQ46" i="9"/>
  <c r="BR46" i="9"/>
  <c r="BS46" i="9"/>
  <c r="BT46" i="9"/>
  <c r="BU46" i="9"/>
  <c r="BV46" i="9"/>
  <c r="BW46" i="9"/>
  <c r="BX46" i="9"/>
  <c r="BY46" i="9"/>
  <c r="BZ46" i="9"/>
  <c r="CA46" i="9"/>
  <c r="CB46" i="9"/>
  <c r="CC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BL46" i="9"/>
  <c r="DC74" i="9"/>
  <c r="DD74" i="9"/>
  <c r="DE74" i="9"/>
  <c r="DF74" i="9"/>
  <c r="DG74" i="9"/>
  <c r="DH74" i="9"/>
  <c r="DI74" i="9"/>
  <c r="DJ74" i="9"/>
  <c r="DK74" i="9"/>
  <c r="DL74" i="9"/>
  <c r="DM74" i="9"/>
  <c r="DN74" i="9"/>
  <c r="DO74" i="9"/>
  <c r="DP74" i="9"/>
  <c r="DQ74" i="9"/>
  <c r="DR74" i="9"/>
  <c r="DS74" i="9"/>
  <c r="DT74" i="9"/>
  <c r="BM74" i="9"/>
  <c r="BN74" i="9"/>
  <c r="BO74" i="9"/>
  <c r="BP74" i="9"/>
  <c r="BQ74" i="9"/>
  <c r="BR74" i="9"/>
  <c r="BS74" i="9"/>
  <c r="BT74" i="9"/>
  <c r="BU74" i="9"/>
  <c r="BV74" i="9"/>
  <c r="BW74" i="9"/>
  <c r="BX74" i="9"/>
  <c r="BY74" i="9"/>
  <c r="BZ74" i="9"/>
  <c r="CA74" i="9"/>
  <c r="CB74" i="9"/>
  <c r="CC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BL74" i="9"/>
  <c r="DC73" i="9"/>
  <c r="DD73" i="9"/>
  <c r="DE73" i="9"/>
  <c r="DF73" i="9"/>
  <c r="DG73" i="9"/>
  <c r="DH73" i="9"/>
  <c r="DI73" i="9"/>
  <c r="DJ73" i="9"/>
  <c r="DK73" i="9"/>
  <c r="DL73" i="9"/>
  <c r="DM73" i="9"/>
  <c r="DN73" i="9"/>
  <c r="DO73" i="9"/>
  <c r="DP73" i="9"/>
  <c r="DQ73" i="9"/>
  <c r="DR73" i="9"/>
  <c r="DS73" i="9"/>
  <c r="DT73" i="9"/>
  <c r="BM73" i="9"/>
  <c r="BN73" i="9"/>
  <c r="BO73" i="9"/>
  <c r="BP73" i="9"/>
  <c r="BQ73" i="9"/>
  <c r="BR73" i="9"/>
  <c r="BS73" i="9"/>
  <c r="BT73" i="9"/>
  <c r="BU73" i="9"/>
  <c r="BV73" i="9"/>
  <c r="BW73" i="9"/>
  <c r="BX73" i="9"/>
  <c r="BY73" i="9"/>
  <c r="BZ73" i="9"/>
  <c r="CA73" i="9"/>
  <c r="CB73" i="9"/>
  <c r="CC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BL73" i="9"/>
  <c r="DC89" i="9"/>
  <c r="DD89" i="9"/>
  <c r="DE89" i="9"/>
  <c r="DF89" i="9"/>
  <c r="DG89" i="9"/>
  <c r="DH89" i="9"/>
  <c r="DI89" i="9"/>
  <c r="DJ89" i="9"/>
  <c r="DK89" i="9"/>
  <c r="DL89" i="9"/>
  <c r="DM89" i="9"/>
  <c r="DN89" i="9"/>
  <c r="DO89" i="9"/>
  <c r="DP89" i="9"/>
  <c r="DQ89" i="9"/>
  <c r="DR89" i="9"/>
  <c r="DS89" i="9"/>
  <c r="DT89" i="9"/>
  <c r="BM89" i="9"/>
  <c r="BN89" i="9"/>
  <c r="BO89" i="9"/>
  <c r="BP89" i="9"/>
  <c r="BQ89" i="9"/>
  <c r="BR89" i="9"/>
  <c r="BS89" i="9"/>
  <c r="BT89" i="9"/>
  <c r="BU89" i="9"/>
  <c r="BV89" i="9"/>
  <c r="BW89" i="9"/>
  <c r="BX89" i="9"/>
  <c r="BY89" i="9"/>
  <c r="BZ89" i="9"/>
  <c r="CA89" i="9"/>
  <c r="CB89" i="9"/>
  <c r="CC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BL89" i="9"/>
  <c r="DC44" i="9"/>
  <c r="DD44" i="9"/>
  <c r="DE44" i="9"/>
  <c r="DF44" i="9"/>
  <c r="DG44" i="9"/>
  <c r="DH44" i="9"/>
  <c r="DI44" i="9"/>
  <c r="DJ44" i="9"/>
  <c r="DK44" i="9"/>
  <c r="DL44" i="9"/>
  <c r="DM44" i="9"/>
  <c r="DN44" i="9"/>
  <c r="DO44" i="9"/>
  <c r="DP44" i="9"/>
  <c r="DQ44" i="9"/>
  <c r="DR44" i="9"/>
  <c r="DS44" i="9"/>
  <c r="DT44" i="9"/>
  <c r="BM44" i="9"/>
  <c r="BN44" i="9"/>
  <c r="BO44" i="9"/>
  <c r="BP44" i="9"/>
  <c r="BQ44" i="9"/>
  <c r="BR44" i="9"/>
  <c r="BS44" i="9"/>
  <c r="BT44" i="9"/>
  <c r="BU44" i="9"/>
  <c r="BV44" i="9"/>
  <c r="BW44" i="9"/>
  <c r="BX44" i="9"/>
  <c r="BY44" i="9"/>
  <c r="BZ44" i="9"/>
  <c r="CA44" i="9"/>
  <c r="CB44" i="9"/>
  <c r="CC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BL44" i="9"/>
  <c r="DC43" i="9"/>
  <c r="DD43" i="9"/>
  <c r="DE43" i="9"/>
  <c r="DF43" i="9"/>
  <c r="DG43" i="9"/>
  <c r="DH43" i="9"/>
  <c r="DI43" i="9"/>
  <c r="DJ43" i="9"/>
  <c r="DK43" i="9"/>
  <c r="DL43" i="9"/>
  <c r="DM43" i="9"/>
  <c r="DN43" i="9"/>
  <c r="DO43" i="9"/>
  <c r="DP43" i="9"/>
  <c r="DQ43" i="9"/>
  <c r="DR43" i="9"/>
  <c r="DS43" i="9"/>
  <c r="DT43" i="9"/>
  <c r="BM43" i="9"/>
  <c r="BN43" i="9"/>
  <c r="BO43" i="9"/>
  <c r="BP43" i="9"/>
  <c r="BQ43" i="9"/>
  <c r="BR43" i="9"/>
  <c r="BS43" i="9"/>
  <c r="BT43" i="9"/>
  <c r="BU43" i="9"/>
  <c r="BV43" i="9"/>
  <c r="BW43" i="9"/>
  <c r="BX43" i="9"/>
  <c r="BY43" i="9"/>
  <c r="BZ43" i="9"/>
  <c r="CA43" i="9"/>
  <c r="CB43" i="9"/>
  <c r="CC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BL43" i="9"/>
  <c r="DC42" i="9"/>
  <c r="DD42" i="9"/>
  <c r="DE42" i="9"/>
  <c r="DF42" i="9"/>
  <c r="DG42" i="9"/>
  <c r="DH42" i="9"/>
  <c r="DI42" i="9"/>
  <c r="DJ42" i="9"/>
  <c r="DK42" i="9"/>
  <c r="DL42" i="9"/>
  <c r="DM42" i="9"/>
  <c r="DN42" i="9"/>
  <c r="DO42" i="9"/>
  <c r="DP42" i="9"/>
  <c r="DQ42" i="9"/>
  <c r="DR42" i="9"/>
  <c r="DS42" i="9"/>
  <c r="DT42" i="9"/>
  <c r="BM42" i="9"/>
  <c r="BN42" i="9"/>
  <c r="BO42" i="9"/>
  <c r="BP42" i="9"/>
  <c r="BQ42" i="9"/>
  <c r="BR42" i="9"/>
  <c r="BS42" i="9"/>
  <c r="BT42" i="9"/>
  <c r="BU42" i="9"/>
  <c r="BV42" i="9"/>
  <c r="BW42" i="9"/>
  <c r="BX42" i="9"/>
  <c r="BY42" i="9"/>
  <c r="BZ42" i="9"/>
  <c r="CA42" i="9"/>
  <c r="CB42" i="9"/>
  <c r="CC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BL42" i="9"/>
  <c r="DC41" i="9"/>
  <c r="DD41" i="9"/>
  <c r="DE41" i="9"/>
  <c r="DF41" i="9"/>
  <c r="DG41" i="9"/>
  <c r="DH41" i="9"/>
  <c r="DI41" i="9"/>
  <c r="DJ41" i="9"/>
  <c r="DK41" i="9"/>
  <c r="DL41" i="9"/>
  <c r="DM41" i="9"/>
  <c r="DN41" i="9"/>
  <c r="DO41" i="9"/>
  <c r="DP41" i="9"/>
  <c r="DQ41" i="9"/>
  <c r="DR41" i="9"/>
  <c r="DS41" i="9"/>
  <c r="DT41" i="9"/>
  <c r="BM41" i="9"/>
  <c r="BN41" i="9"/>
  <c r="BO41" i="9"/>
  <c r="BP41" i="9"/>
  <c r="BQ41" i="9"/>
  <c r="BR41" i="9"/>
  <c r="BS41" i="9"/>
  <c r="BT41" i="9"/>
  <c r="BU41" i="9"/>
  <c r="BV41" i="9"/>
  <c r="BW41" i="9"/>
  <c r="BX41" i="9"/>
  <c r="BY41" i="9"/>
  <c r="BZ41" i="9"/>
  <c r="CA41" i="9"/>
  <c r="CB41" i="9"/>
  <c r="CC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BL41" i="9"/>
  <c r="DC40" i="9"/>
  <c r="DD40" i="9"/>
  <c r="DE40" i="9"/>
  <c r="DF40" i="9"/>
  <c r="DG40" i="9"/>
  <c r="DH40" i="9"/>
  <c r="DI40" i="9"/>
  <c r="DJ40" i="9"/>
  <c r="DK40" i="9"/>
  <c r="DL40" i="9"/>
  <c r="DM40" i="9"/>
  <c r="DN40" i="9"/>
  <c r="DO40" i="9"/>
  <c r="DP40" i="9"/>
  <c r="DQ40" i="9"/>
  <c r="DR40" i="9"/>
  <c r="DS40" i="9"/>
  <c r="DT40" i="9"/>
  <c r="BM40" i="9"/>
  <c r="BN40" i="9"/>
  <c r="BO40" i="9"/>
  <c r="BP40" i="9"/>
  <c r="BQ40" i="9"/>
  <c r="BR40" i="9"/>
  <c r="BS40" i="9"/>
  <c r="BT40" i="9"/>
  <c r="BU40" i="9"/>
  <c r="BV40" i="9"/>
  <c r="BW40" i="9"/>
  <c r="BX40" i="9"/>
  <c r="BY40" i="9"/>
  <c r="BZ40" i="9"/>
  <c r="CA40" i="9"/>
  <c r="CB40" i="9"/>
  <c r="CC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BL40" i="9"/>
  <c r="DC38" i="9"/>
  <c r="DD38" i="9"/>
  <c r="DE38" i="9"/>
  <c r="DF38" i="9"/>
  <c r="DG38" i="9"/>
  <c r="DH38" i="9"/>
  <c r="DI38" i="9"/>
  <c r="DJ38" i="9"/>
  <c r="DK38" i="9"/>
  <c r="DL38" i="9"/>
  <c r="DM38" i="9"/>
  <c r="DN38" i="9"/>
  <c r="DO38" i="9"/>
  <c r="DP38" i="9"/>
  <c r="DQ38" i="9"/>
  <c r="DR38" i="9"/>
  <c r="DS38" i="9"/>
  <c r="DT38" i="9"/>
  <c r="BM38" i="9"/>
  <c r="BN38" i="9"/>
  <c r="BO38" i="9"/>
  <c r="BP38" i="9"/>
  <c r="BQ38" i="9"/>
  <c r="BR38" i="9"/>
  <c r="BS38" i="9"/>
  <c r="BT38" i="9"/>
  <c r="BU38" i="9"/>
  <c r="BV38" i="9"/>
  <c r="BW38" i="9"/>
  <c r="BX38" i="9"/>
  <c r="BY38" i="9"/>
  <c r="BZ38" i="9"/>
  <c r="CA38" i="9"/>
  <c r="CB38" i="9"/>
  <c r="CC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BL38" i="9"/>
  <c r="DC36" i="9"/>
  <c r="DD36" i="9"/>
  <c r="DE36" i="9"/>
  <c r="DF36" i="9"/>
  <c r="DG36" i="9"/>
  <c r="DH36" i="9"/>
  <c r="DI36" i="9"/>
  <c r="DJ36" i="9"/>
  <c r="DK36" i="9"/>
  <c r="DL36" i="9"/>
  <c r="DM36" i="9"/>
  <c r="DN36" i="9"/>
  <c r="DO36" i="9"/>
  <c r="DP36" i="9"/>
  <c r="DQ36" i="9"/>
  <c r="DR36" i="9"/>
  <c r="DS36" i="9"/>
  <c r="DT36" i="9"/>
  <c r="BM36" i="9"/>
  <c r="BN36" i="9"/>
  <c r="BO36" i="9"/>
  <c r="BP36" i="9"/>
  <c r="BQ36" i="9"/>
  <c r="BR36" i="9"/>
  <c r="BS36" i="9"/>
  <c r="BT36" i="9"/>
  <c r="BU36" i="9"/>
  <c r="BV36" i="9"/>
  <c r="BW36" i="9"/>
  <c r="BX36" i="9"/>
  <c r="BY36" i="9"/>
  <c r="BZ36" i="9"/>
  <c r="CA36" i="9"/>
  <c r="CB36" i="9"/>
  <c r="CC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BL36" i="9"/>
  <c r="DC35" i="9"/>
  <c r="DD35" i="9"/>
  <c r="DE35" i="9"/>
  <c r="DF35" i="9"/>
  <c r="DG35" i="9"/>
  <c r="DH35" i="9"/>
  <c r="DI35" i="9"/>
  <c r="DJ35" i="9"/>
  <c r="DK35" i="9"/>
  <c r="DL35" i="9"/>
  <c r="DM35" i="9"/>
  <c r="DN35" i="9"/>
  <c r="DO35" i="9"/>
  <c r="DP35" i="9"/>
  <c r="DQ35" i="9"/>
  <c r="DR35" i="9"/>
  <c r="DS35" i="9"/>
  <c r="DT35" i="9"/>
  <c r="BM35" i="9"/>
  <c r="BN35" i="9"/>
  <c r="BO35" i="9"/>
  <c r="BP35" i="9"/>
  <c r="BQ35" i="9"/>
  <c r="BR35" i="9"/>
  <c r="BS35" i="9"/>
  <c r="BT35" i="9"/>
  <c r="BU35" i="9"/>
  <c r="BV35" i="9"/>
  <c r="BW35" i="9"/>
  <c r="BX35" i="9"/>
  <c r="BY35" i="9"/>
  <c r="BZ35" i="9"/>
  <c r="CA35" i="9"/>
  <c r="CB35" i="9"/>
  <c r="CC35" i="9"/>
  <c r="W35" i="9"/>
  <c r="X35" i="9"/>
  <c r="Y35" i="9"/>
  <c r="Z35" i="9"/>
  <c r="AA35" i="9"/>
  <c r="AB35" i="9"/>
  <c r="AC35" i="9"/>
  <c r="AD35" i="9"/>
  <c r="AE35" i="9"/>
  <c r="AF35" i="9"/>
  <c r="H30" i="9"/>
  <c r="I30" i="9" s="1"/>
  <c r="J30" i="9" s="1"/>
  <c r="AH35" i="9"/>
  <c r="AI35" i="9"/>
  <c r="AJ35" i="9"/>
  <c r="AK35" i="9"/>
  <c r="AL35" i="9"/>
  <c r="AM35" i="9"/>
  <c r="AN35" i="9"/>
  <c r="BL35" i="9"/>
  <c r="DC34" i="9"/>
  <c r="DD34" i="9"/>
  <c r="DE34" i="9"/>
  <c r="DF34" i="9"/>
  <c r="DG34" i="9"/>
  <c r="DH34" i="9"/>
  <c r="DI34" i="9"/>
  <c r="DJ34" i="9"/>
  <c r="DK34" i="9"/>
  <c r="DL34" i="9"/>
  <c r="DM34" i="9"/>
  <c r="DN34" i="9"/>
  <c r="DO34" i="9"/>
  <c r="DP34" i="9"/>
  <c r="DQ34" i="9"/>
  <c r="DR34" i="9"/>
  <c r="DS34" i="9"/>
  <c r="DT34" i="9"/>
  <c r="BM34" i="9"/>
  <c r="BN34" i="9"/>
  <c r="BO34" i="9"/>
  <c r="BP34" i="9"/>
  <c r="BQ34" i="9"/>
  <c r="BR34" i="9"/>
  <c r="BS34" i="9"/>
  <c r="BT34" i="9"/>
  <c r="BU34" i="9"/>
  <c r="BV34" i="9"/>
  <c r="BW34" i="9"/>
  <c r="BX34" i="9"/>
  <c r="BY34" i="9"/>
  <c r="BZ34" i="9"/>
  <c r="CA34" i="9"/>
  <c r="CB34" i="9"/>
  <c r="CC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BL34" i="9"/>
  <c r="DC33" i="9"/>
  <c r="DD33" i="9"/>
  <c r="DE33" i="9"/>
  <c r="DF33" i="9"/>
  <c r="DG33" i="9"/>
  <c r="DH33" i="9"/>
  <c r="DI33" i="9"/>
  <c r="DJ33" i="9"/>
  <c r="DK33" i="9"/>
  <c r="DL33" i="9"/>
  <c r="DM33" i="9"/>
  <c r="DN33" i="9"/>
  <c r="DO33" i="9"/>
  <c r="DP33" i="9"/>
  <c r="DQ33" i="9"/>
  <c r="DR33" i="9"/>
  <c r="DS33" i="9"/>
  <c r="DT33" i="9"/>
  <c r="BM33" i="9"/>
  <c r="BN33" i="9"/>
  <c r="BO33" i="9"/>
  <c r="BP33" i="9"/>
  <c r="BQ33" i="9"/>
  <c r="BR33" i="9"/>
  <c r="BS33" i="9"/>
  <c r="BT33" i="9"/>
  <c r="BU33" i="9"/>
  <c r="BV33" i="9"/>
  <c r="BW33" i="9"/>
  <c r="BX33" i="9"/>
  <c r="BY33" i="9"/>
  <c r="BZ33" i="9"/>
  <c r="CA33" i="9"/>
  <c r="CB33" i="9"/>
  <c r="CC33" i="9"/>
  <c r="F30" i="9"/>
  <c r="W33" i="9" s="1"/>
  <c r="X33" i="9"/>
  <c r="Y33" i="9"/>
  <c r="Z33" i="9"/>
  <c r="AA33" i="9"/>
  <c r="AB33" i="9"/>
  <c r="AC33" i="9"/>
  <c r="AD33" i="9"/>
  <c r="AE33" i="9"/>
  <c r="AF33" i="9"/>
  <c r="AH33" i="9"/>
  <c r="AI33" i="9"/>
  <c r="AJ33" i="9"/>
  <c r="AK33" i="9"/>
  <c r="AL33" i="9"/>
  <c r="AM33" i="9"/>
  <c r="AN33" i="9"/>
  <c r="BL33" i="9"/>
  <c r="DC32" i="9"/>
  <c r="DD32" i="9"/>
  <c r="DE32" i="9"/>
  <c r="DF32" i="9"/>
  <c r="DG32" i="9"/>
  <c r="DH32" i="9"/>
  <c r="DI32" i="9"/>
  <c r="DJ32" i="9"/>
  <c r="DK32" i="9"/>
  <c r="DL32" i="9"/>
  <c r="DM32" i="9"/>
  <c r="DN32" i="9"/>
  <c r="DO32" i="9"/>
  <c r="DP32" i="9"/>
  <c r="DQ32" i="9"/>
  <c r="DR32" i="9"/>
  <c r="DS32" i="9"/>
  <c r="DT32" i="9"/>
  <c r="BM32" i="9"/>
  <c r="BN32" i="9"/>
  <c r="BO32" i="9"/>
  <c r="BP32" i="9"/>
  <c r="BQ32" i="9"/>
  <c r="BR32" i="9"/>
  <c r="BS32" i="9"/>
  <c r="BT32" i="9"/>
  <c r="BU32" i="9"/>
  <c r="BV32" i="9"/>
  <c r="BW32" i="9"/>
  <c r="BX32" i="9"/>
  <c r="BY32" i="9"/>
  <c r="BZ32" i="9"/>
  <c r="CA32" i="9"/>
  <c r="CB32" i="9"/>
  <c r="CC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BL32" i="9"/>
  <c r="DC31" i="9"/>
  <c r="DD31" i="9"/>
  <c r="DE31" i="9"/>
  <c r="DF31" i="9"/>
  <c r="DG31" i="9"/>
  <c r="DH31" i="9"/>
  <c r="DI31" i="9"/>
  <c r="DJ31" i="9"/>
  <c r="DK31" i="9"/>
  <c r="DL31" i="9"/>
  <c r="DM31" i="9"/>
  <c r="DN31" i="9"/>
  <c r="DO31" i="9"/>
  <c r="DP31" i="9"/>
  <c r="DQ31" i="9"/>
  <c r="DR31" i="9"/>
  <c r="DS31" i="9"/>
  <c r="DT31" i="9"/>
  <c r="BM31" i="9"/>
  <c r="BN31" i="9"/>
  <c r="BO31" i="9"/>
  <c r="BP31" i="9"/>
  <c r="BQ31" i="9"/>
  <c r="BR31" i="9"/>
  <c r="BS31" i="9"/>
  <c r="BT31" i="9"/>
  <c r="BU31" i="9"/>
  <c r="BV31" i="9"/>
  <c r="BW31" i="9"/>
  <c r="BX31" i="9"/>
  <c r="BY31" i="9"/>
  <c r="BZ31" i="9"/>
  <c r="CA31" i="9"/>
  <c r="CB31" i="9"/>
  <c r="CC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BL31" i="9"/>
  <c r="CT30" i="9"/>
  <c r="CU30" i="9" s="1"/>
  <c r="CV30" i="9" s="1"/>
  <c r="CR30" i="9"/>
  <c r="CS30" i="9" s="1"/>
  <c r="CN30" i="9"/>
  <c r="CO30" i="9" s="1"/>
  <c r="CP30" i="9" s="1"/>
  <c r="CL30" i="9"/>
  <c r="CM30" i="9" s="1"/>
  <c r="AW30" i="9"/>
  <c r="AZ30" i="9" s="1"/>
  <c r="AU30" i="9"/>
  <c r="AV30" i="9" s="1"/>
  <c r="DC2" i="9"/>
  <c r="DD2" i="9"/>
  <c r="DE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DC3" i="9"/>
  <c r="DD3" i="9"/>
  <c r="DE3" i="9"/>
  <c r="DF3" i="9"/>
  <c r="DG3" i="9"/>
  <c r="DH3" i="9"/>
  <c r="DI3" i="9"/>
  <c r="DJ3" i="9"/>
  <c r="DK3" i="9"/>
  <c r="DL3" i="9"/>
  <c r="DM3" i="9"/>
  <c r="DN3" i="9"/>
  <c r="DO3" i="9"/>
  <c r="DP3" i="9"/>
  <c r="DQ3" i="9"/>
  <c r="DR3" i="9"/>
  <c r="DS3" i="9"/>
  <c r="DT3" i="9"/>
  <c r="BM3" i="9"/>
  <c r="BN3" i="9"/>
  <c r="BO3" i="9"/>
  <c r="BP3" i="9"/>
  <c r="BQ3" i="9"/>
  <c r="BR3" i="9"/>
  <c r="BS3" i="9"/>
  <c r="BT3" i="9"/>
  <c r="BU3" i="9"/>
  <c r="BV3" i="9"/>
  <c r="BW3" i="9"/>
  <c r="BX3" i="9"/>
  <c r="BY3" i="9"/>
  <c r="BZ3" i="9"/>
  <c r="CA3" i="9"/>
  <c r="CB3" i="9"/>
  <c r="CC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DC4" i="9"/>
  <c r="DD4" i="9"/>
  <c r="DE4" i="9"/>
  <c r="DF4" i="9"/>
  <c r="DG4" i="9"/>
  <c r="DH4" i="9"/>
  <c r="DI4" i="9"/>
  <c r="DJ4" i="9"/>
  <c r="DK4" i="9"/>
  <c r="DL4" i="9"/>
  <c r="DM4" i="9"/>
  <c r="DN4" i="9"/>
  <c r="DO4" i="9"/>
  <c r="DP4" i="9"/>
  <c r="DQ4" i="9"/>
  <c r="DR4" i="9"/>
  <c r="DS4" i="9"/>
  <c r="DT4" i="9"/>
  <c r="BM4" i="9"/>
  <c r="BN4" i="9"/>
  <c r="BO4" i="9"/>
  <c r="BP4" i="9"/>
  <c r="BQ4" i="9"/>
  <c r="BR4" i="9"/>
  <c r="BS4" i="9"/>
  <c r="BT4" i="9"/>
  <c r="BU4" i="9"/>
  <c r="BV4" i="9"/>
  <c r="BW4" i="9"/>
  <c r="BX4" i="9"/>
  <c r="BY4" i="9"/>
  <c r="BZ4" i="9"/>
  <c r="CA4" i="9"/>
  <c r="CB4" i="9"/>
  <c r="CC4" i="9"/>
  <c r="F1" i="9"/>
  <c r="G1" i="9" s="1"/>
  <c r="X4" i="9"/>
  <c r="Y4" i="9"/>
  <c r="Z4" i="9"/>
  <c r="AA4" i="9"/>
  <c r="AB4" i="9"/>
  <c r="AC4" i="9"/>
  <c r="AD4" i="9"/>
  <c r="AE4" i="9"/>
  <c r="AF4" i="9"/>
  <c r="H1" i="9"/>
  <c r="K1" i="9" s="1"/>
  <c r="L1" i="9" s="1"/>
  <c r="M1" i="9" s="1"/>
  <c r="AH4" i="9"/>
  <c r="AI4" i="9"/>
  <c r="AJ4" i="9"/>
  <c r="AK4" i="9"/>
  <c r="AL4" i="9"/>
  <c r="AM4" i="9"/>
  <c r="AN4" i="9"/>
  <c r="DC25" i="9"/>
  <c r="DD25" i="9"/>
  <c r="DE25" i="9"/>
  <c r="DF25" i="9"/>
  <c r="DG25" i="9"/>
  <c r="DH25" i="9"/>
  <c r="DI25" i="9"/>
  <c r="DJ25" i="9"/>
  <c r="DK25" i="9"/>
  <c r="DL25" i="9"/>
  <c r="DM25" i="9"/>
  <c r="DN25" i="9"/>
  <c r="DO25" i="9"/>
  <c r="DP25" i="9"/>
  <c r="DQ25" i="9"/>
  <c r="DR25" i="9"/>
  <c r="DS25" i="9"/>
  <c r="DT25" i="9"/>
  <c r="BM25" i="9"/>
  <c r="BN25" i="9"/>
  <c r="BO25" i="9"/>
  <c r="BP25" i="9"/>
  <c r="BQ25" i="9"/>
  <c r="BR25" i="9"/>
  <c r="BS25" i="9"/>
  <c r="BT25" i="9"/>
  <c r="BU25" i="9"/>
  <c r="BV25" i="9"/>
  <c r="BW25" i="9"/>
  <c r="BX25" i="9"/>
  <c r="BY25" i="9"/>
  <c r="BZ25" i="9"/>
  <c r="CA25" i="9"/>
  <c r="CB25" i="9"/>
  <c r="CC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DC26" i="9"/>
  <c r="DD26" i="9"/>
  <c r="DE26" i="9"/>
  <c r="DF26" i="9"/>
  <c r="DG26" i="9"/>
  <c r="DH26" i="9"/>
  <c r="DI26" i="9"/>
  <c r="DJ26" i="9"/>
  <c r="DK26" i="9"/>
  <c r="DL26" i="9"/>
  <c r="DM26" i="9"/>
  <c r="DN26" i="9"/>
  <c r="DO26" i="9"/>
  <c r="DP26" i="9"/>
  <c r="DQ26" i="9"/>
  <c r="DR26" i="9"/>
  <c r="DS26" i="9"/>
  <c r="DT26" i="9"/>
  <c r="BM26" i="9"/>
  <c r="BN26" i="9"/>
  <c r="BO26" i="9"/>
  <c r="BP26" i="9"/>
  <c r="BQ26" i="9"/>
  <c r="BR26" i="9"/>
  <c r="BS26" i="9"/>
  <c r="BT26" i="9"/>
  <c r="BU26" i="9"/>
  <c r="BV26" i="9"/>
  <c r="BW26" i="9"/>
  <c r="BX26" i="9"/>
  <c r="BY26" i="9"/>
  <c r="BZ26" i="9"/>
  <c r="CA26" i="9"/>
  <c r="CB26" i="9"/>
  <c r="CC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DC27" i="9"/>
  <c r="DD27" i="9"/>
  <c r="DE27" i="9"/>
  <c r="DF27" i="9"/>
  <c r="DG27" i="9"/>
  <c r="DH27" i="9"/>
  <c r="DI27" i="9"/>
  <c r="DJ27" i="9"/>
  <c r="DK27" i="9"/>
  <c r="DL27" i="9"/>
  <c r="DM27" i="9"/>
  <c r="DN27" i="9"/>
  <c r="DO27" i="9"/>
  <c r="DP27" i="9"/>
  <c r="DQ27" i="9"/>
  <c r="DR27" i="9"/>
  <c r="DS27" i="9"/>
  <c r="DT27" i="9"/>
  <c r="BM27" i="9"/>
  <c r="BN27" i="9"/>
  <c r="BO27" i="9"/>
  <c r="BP27" i="9"/>
  <c r="BQ27" i="9"/>
  <c r="BR27" i="9"/>
  <c r="BS27" i="9"/>
  <c r="BT27" i="9"/>
  <c r="BU27" i="9"/>
  <c r="BV27" i="9"/>
  <c r="BW27" i="9"/>
  <c r="BX27" i="9"/>
  <c r="BY27" i="9"/>
  <c r="BZ27" i="9"/>
  <c r="CA27" i="9"/>
  <c r="CB27" i="9"/>
  <c r="CC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DC69" i="9"/>
  <c r="DD69" i="9"/>
  <c r="DE69" i="9"/>
  <c r="DF69" i="9"/>
  <c r="DG69" i="9"/>
  <c r="DH69" i="9"/>
  <c r="DI69" i="9"/>
  <c r="DJ69" i="9"/>
  <c r="DK69" i="9"/>
  <c r="DL69" i="9"/>
  <c r="DM69" i="9"/>
  <c r="DN69" i="9"/>
  <c r="DO69" i="9"/>
  <c r="DP69" i="9"/>
  <c r="DQ69" i="9"/>
  <c r="DR69" i="9"/>
  <c r="DS69" i="9"/>
  <c r="DT69" i="9"/>
  <c r="BM69" i="9"/>
  <c r="BN69" i="9"/>
  <c r="BO69" i="9"/>
  <c r="BP69" i="9"/>
  <c r="BQ69" i="9"/>
  <c r="BR69" i="9"/>
  <c r="BS69" i="9"/>
  <c r="BT69" i="9"/>
  <c r="BU69" i="9"/>
  <c r="BV69" i="9"/>
  <c r="BW69" i="9"/>
  <c r="BX69" i="9"/>
  <c r="BY69" i="9"/>
  <c r="BZ69" i="9"/>
  <c r="CA69" i="9"/>
  <c r="CB69" i="9"/>
  <c r="CC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DC28" i="9"/>
  <c r="DD28" i="9"/>
  <c r="DE28" i="9"/>
  <c r="DF28" i="9"/>
  <c r="DG28" i="9"/>
  <c r="DH28" i="9"/>
  <c r="DI28" i="9"/>
  <c r="DJ28" i="9"/>
  <c r="DK28" i="9"/>
  <c r="DL28" i="9"/>
  <c r="DM28" i="9"/>
  <c r="DN28" i="9"/>
  <c r="DO28" i="9"/>
  <c r="DP28" i="9"/>
  <c r="DQ28" i="9"/>
  <c r="DR28" i="9"/>
  <c r="DS28" i="9"/>
  <c r="DT28" i="9"/>
  <c r="BM28" i="9"/>
  <c r="BN28" i="9"/>
  <c r="BO28" i="9"/>
  <c r="BP28" i="9"/>
  <c r="BQ28" i="9"/>
  <c r="BR28" i="9"/>
  <c r="BS28" i="9"/>
  <c r="BT28" i="9"/>
  <c r="BU28" i="9"/>
  <c r="BV28" i="9"/>
  <c r="BW28" i="9"/>
  <c r="BX28" i="9"/>
  <c r="BY28" i="9"/>
  <c r="BZ28" i="9"/>
  <c r="CA28" i="9"/>
  <c r="CB28" i="9"/>
  <c r="CC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DC21" i="9"/>
  <c r="DD21" i="9"/>
  <c r="DE21" i="9"/>
  <c r="DF21" i="9"/>
  <c r="DG21" i="9"/>
  <c r="DH21" i="9"/>
  <c r="DI21" i="9"/>
  <c r="DJ21" i="9"/>
  <c r="DK21" i="9"/>
  <c r="DL21" i="9"/>
  <c r="DM21" i="9"/>
  <c r="DN21" i="9"/>
  <c r="DO21" i="9"/>
  <c r="DP21" i="9"/>
  <c r="DQ21" i="9"/>
  <c r="DR21" i="9"/>
  <c r="DS21" i="9"/>
  <c r="DT21" i="9"/>
  <c r="BM21" i="9"/>
  <c r="BN21" i="9"/>
  <c r="BO21" i="9"/>
  <c r="BP21" i="9"/>
  <c r="BQ21" i="9"/>
  <c r="BR21" i="9"/>
  <c r="BS21" i="9"/>
  <c r="BT21" i="9"/>
  <c r="BU21" i="9"/>
  <c r="BV21" i="9"/>
  <c r="BW21" i="9"/>
  <c r="BX21" i="9"/>
  <c r="BY21" i="9"/>
  <c r="BZ21" i="9"/>
  <c r="CA21" i="9"/>
  <c r="CB21" i="9"/>
  <c r="CC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DC95" i="9"/>
  <c r="DD95" i="9"/>
  <c r="DE95" i="9"/>
  <c r="DF95" i="9"/>
  <c r="DG95" i="9"/>
  <c r="DH95" i="9"/>
  <c r="DI95" i="9"/>
  <c r="DJ95" i="9"/>
  <c r="DK95" i="9"/>
  <c r="DL95" i="9"/>
  <c r="DM95" i="9"/>
  <c r="DN95" i="9"/>
  <c r="DO95" i="9"/>
  <c r="DP95" i="9"/>
  <c r="DQ95" i="9"/>
  <c r="DR95" i="9"/>
  <c r="DS95" i="9"/>
  <c r="DT95" i="9"/>
  <c r="BM95" i="9"/>
  <c r="BN95" i="9"/>
  <c r="BO95" i="9"/>
  <c r="BP95" i="9"/>
  <c r="BQ95" i="9"/>
  <c r="BR95" i="9"/>
  <c r="BS95" i="9"/>
  <c r="BT95" i="9"/>
  <c r="BU95" i="9"/>
  <c r="BV95" i="9"/>
  <c r="BW95" i="9"/>
  <c r="BX95" i="9"/>
  <c r="BY95" i="9"/>
  <c r="BZ95" i="9"/>
  <c r="CA95" i="9"/>
  <c r="CB95" i="9"/>
  <c r="CC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CN1" i="9"/>
  <c r="CO1" i="9" s="1"/>
  <c r="CP1" i="9" s="1"/>
  <c r="CT1" i="9"/>
  <c r="CW1" i="9" s="1"/>
  <c r="CR1" i="9"/>
  <c r="CS1" i="9" s="1"/>
  <c r="CL1" i="9"/>
  <c r="CM1" i="9" s="1"/>
  <c r="AW1" i="9"/>
  <c r="AX1" i="9" s="1"/>
  <c r="AY1" i="9" s="1"/>
  <c r="AU1" i="9"/>
  <c r="AV1" i="9" s="1"/>
  <c r="BL25" i="9"/>
  <c r="BL26" i="9"/>
  <c r="BL27" i="9"/>
  <c r="BL69" i="9"/>
  <c r="BL28" i="9"/>
  <c r="BL21" i="9"/>
  <c r="BL95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W2" i="4"/>
  <c r="N5" i="3"/>
  <c r="AB5" i="3"/>
  <c r="AO5" i="3"/>
  <c r="BB5" i="3"/>
  <c r="N6" i="3"/>
  <c r="AB6" i="3"/>
  <c r="AO6" i="3"/>
  <c r="BB6" i="3"/>
  <c r="N7" i="3"/>
  <c r="AB7" i="3"/>
  <c r="AO7" i="3"/>
  <c r="BB7" i="3"/>
  <c r="N8" i="3"/>
  <c r="AB8" i="3"/>
  <c r="AO8" i="3"/>
  <c r="BB8" i="3"/>
  <c r="N9" i="3"/>
  <c r="AB9" i="3"/>
  <c r="AO9" i="3"/>
  <c r="BB9" i="3"/>
  <c r="N11" i="3"/>
  <c r="AB11" i="3"/>
  <c r="AO11" i="3"/>
  <c r="BB11" i="3"/>
  <c r="N12" i="3"/>
  <c r="AB12" i="3"/>
  <c r="AO12" i="3"/>
  <c r="BB12" i="3"/>
  <c r="N13" i="3"/>
  <c r="AB13" i="3"/>
  <c r="AO13" i="3"/>
  <c r="BB13" i="3"/>
  <c r="N14" i="3"/>
  <c r="AB14" i="3"/>
  <c r="AO14" i="3"/>
  <c r="BB14" i="3"/>
  <c r="N15" i="3"/>
  <c r="AB15" i="3"/>
  <c r="AO15" i="3"/>
  <c r="BB15" i="3"/>
  <c r="N16" i="3"/>
  <c r="AB16" i="3"/>
  <c r="AO16" i="3"/>
  <c r="BB16" i="3"/>
  <c r="N17" i="3"/>
  <c r="AB17" i="3"/>
  <c r="AO17" i="3"/>
  <c r="BB17" i="3"/>
  <c r="N19" i="3"/>
  <c r="AB19" i="3"/>
  <c r="AO19" i="3"/>
  <c r="BB19" i="3"/>
  <c r="N20" i="3"/>
  <c r="AB20" i="3"/>
  <c r="AO20" i="3"/>
  <c r="BB20" i="3"/>
  <c r="N21" i="3"/>
  <c r="AB21" i="3"/>
  <c r="AO21" i="3"/>
  <c r="BB21" i="3"/>
  <c r="N22" i="3"/>
  <c r="AB22" i="3"/>
  <c r="AO22" i="3"/>
  <c r="BB22" i="3"/>
  <c r="N23" i="3"/>
  <c r="AB23" i="3"/>
  <c r="AO23" i="3"/>
  <c r="BB23" i="3"/>
  <c r="N24" i="3"/>
  <c r="BB24" i="3"/>
  <c r="N25" i="3"/>
  <c r="BB25" i="3"/>
  <c r="BB28" i="3"/>
  <c r="BB34" i="3"/>
  <c r="BB10" i="3"/>
  <c r="BB18" i="3"/>
  <c r="N4" i="3"/>
  <c r="AB4" i="3"/>
  <c r="AO4" i="3"/>
  <c r="BB4" i="3"/>
  <c r="AR2" i="4"/>
  <c r="BB26" i="3"/>
  <c r="BB27" i="3"/>
  <c r="N26" i="3"/>
  <c r="N27" i="3"/>
  <c r="J21" i="12"/>
  <c r="J42" i="12"/>
  <c r="J4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2" i="12"/>
  <c r="J24" i="12"/>
  <c r="J26" i="12"/>
  <c r="J27" i="12"/>
  <c r="J28" i="12"/>
  <c r="J29" i="12"/>
  <c r="J30" i="12"/>
  <c r="J31" i="12"/>
  <c r="J32" i="12"/>
  <c r="J34" i="12"/>
  <c r="J35" i="12"/>
  <c r="J36" i="12"/>
  <c r="J37" i="12"/>
  <c r="J39" i="12"/>
  <c r="J40" i="12"/>
  <c r="J41" i="12"/>
  <c r="J44" i="12"/>
  <c r="J45" i="12"/>
  <c r="J46" i="12"/>
  <c r="J48" i="12"/>
  <c r="J50" i="12"/>
  <c r="J51" i="12"/>
  <c r="J52" i="12"/>
  <c r="J53" i="12"/>
  <c r="J54" i="12"/>
  <c r="J55" i="12"/>
  <c r="J56" i="12"/>
  <c r="J57" i="12"/>
  <c r="J58" i="12"/>
  <c r="J3" i="12"/>
  <c r="AM2" i="4"/>
  <c r="AN2" i="4" s="1"/>
  <c r="AH2" i="4"/>
  <c r="DC70" i="9"/>
  <c r="DD70" i="9"/>
  <c r="DE70" i="9"/>
  <c r="DF70" i="9"/>
  <c r="DG70" i="9"/>
  <c r="DH70" i="9"/>
  <c r="DI70" i="9"/>
  <c r="DJ70" i="9"/>
  <c r="DK70" i="9"/>
  <c r="DL70" i="9"/>
  <c r="DM70" i="9"/>
  <c r="DN70" i="9"/>
  <c r="DO70" i="9"/>
  <c r="DP70" i="9"/>
  <c r="DQ70" i="9"/>
  <c r="DR70" i="9"/>
  <c r="DS70" i="9"/>
  <c r="DT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BM70" i="9"/>
  <c r="BN70" i="9"/>
  <c r="BO70" i="9"/>
  <c r="BP70" i="9"/>
  <c r="BQ70" i="9"/>
  <c r="BR70" i="9"/>
  <c r="BS70" i="9"/>
  <c r="BT70" i="9"/>
  <c r="BU70" i="9"/>
  <c r="BV70" i="9"/>
  <c r="BW70" i="9"/>
  <c r="BX70" i="9"/>
  <c r="BY70" i="9"/>
  <c r="BZ70" i="9"/>
  <c r="CA70" i="9"/>
  <c r="CB70" i="9"/>
  <c r="CC70" i="9"/>
  <c r="DC5" i="9"/>
  <c r="DD5" i="9"/>
  <c r="DE5" i="9"/>
  <c r="DF5" i="9"/>
  <c r="DG5" i="9"/>
  <c r="DH5" i="9"/>
  <c r="DI5" i="9"/>
  <c r="DJ5" i="9"/>
  <c r="DK5" i="9"/>
  <c r="DL5" i="9"/>
  <c r="DM5" i="9"/>
  <c r="DN5" i="9"/>
  <c r="DO5" i="9"/>
  <c r="DP5" i="9"/>
  <c r="DQ5" i="9"/>
  <c r="DR5" i="9"/>
  <c r="DS5" i="9"/>
  <c r="DT5" i="9"/>
  <c r="W5" i="9"/>
  <c r="X5" i="9"/>
  <c r="Y5" i="9"/>
  <c r="Z5" i="9"/>
  <c r="AA5" i="9"/>
  <c r="AB5" i="9"/>
  <c r="AC5" i="9"/>
  <c r="AD5" i="9"/>
  <c r="AE5" i="9"/>
  <c r="AF5" i="9"/>
  <c r="AH5" i="9"/>
  <c r="AI5" i="9"/>
  <c r="AJ5" i="9"/>
  <c r="AK5" i="9"/>
  <c r="AL5" i="9"/>
  <c r="AM5" i="9"/>
  <c r="AN5" i="9"/>
  <c r="BM5" i="9"/>
  <c r="BN5" i="9"/>
  <c r="BO5" i="9"/>
  <c r="BP5" i="9"/>
  <c r="BQ5" i="9"/>
  <c r="BR5" i="9"/>
  <c r="BS5" i="9"/>
  <c r="BT5" i="9"/>
  <c r="BU5" i="9"/>
  <c r="BV5" i="9"/>
  <c r="BW5" i="9"/>
  <c r="BX5" i="9"/>
  <c r="BY5" i="9"/>
  <c r="BZ5" i="9"/>
  <c r="CA5" i="9"/>
  <c r="CB5" i="9"/>
  <c r="CC5" i="9"/>
  <c r="DC6" i="9"/>
  <c r="DD6" i="9"/>
  <c r="DE6" i="9"/>
  <c r="DF6" i="9"/>
  <c r="DG6" i="9"/>
  <c r="DH6" i="9"/>
  <c r="DI6" i="9"/>
  <c r="DJ6" i="9"/>
  <c r="DK6" i="9"/>
  <c r="DL6" i="9"/>
  <c r="DM6" i="9"/>
  <c r="DN6" i="9"/>
  <c r="DO6" i="9"/>
  <c r="DP6" i="9"/>
  <c r="DQ6" i="9"/>
  <c r="DR6" i="9"/>
  <c r="DS6" i="9"/>
  <c r="DT6" i="9"/>
  <c r="CC6" i="9"/>
  <c r="BM6" i="9"/>
  <c r="BN6" i="9"/>
  <c r="BO6" i="9"/>
  <c r="BP6" i="9"/>
  <c r="BQ6" i="9"/>
  <c r="BR6" i="9"/>
  <c r="BS6" i="9"/>
  <c r="BT6" i="9"/>
  <c r="BU6" i="9"/>
  <c r="BV6" i="9"/>
  <c r="BW6" i="9"/>
  <c r="BX6" i="9"/>
  <c r="BY6" i="9"/>
  <c r="BZ6" i="9"/>
  <c r="CA6" i="9"/>
  <c r="CB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DC79" i="9"/>
  <c r="DD79" i="9"/>
  <c r="DE79" i="9"/>
  <c r="DF79" i="9"/>
  <c r="DG79" i="9"/>
  <c r="DH79" i="9"/>
  <c r="DI79" i="9"/>
  <c r="DJ79" i="9"/>
  <c r="DK79" i="9"/>
  <c r="DL79" i="9"/>
  <c r="DM79" i="9"/>
  <c r="DN79" i="9"/>
  <c r="DO79" i="9"/>
  <c r="DP79" i="9"/>
  <c r="DQ79" i="9"/>
  <c r="DR79" i="9"/>
  <c r="DS79" i="9"/>
  <c r="DT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BM79" i="9"/>
  <c r="BN79" i="9"/>
  <c r="BO79" i="9"/>
  <c r="BP79" i="9"/>
  <c r="BQ79" i="9"/>
  <c r="BR79" i="9"/>
  <c r="BS79" i="9"/>
  <c r="BT79" i="9"/>
  <c r="BU79" i="9"/>
  <c r="BV79" i="9"/>
  <c r="BW79" i="9"/>
  <c r="BX79" i="9"/>
  <c r="BY79" i="9"/>
  <c r="BZ79" i="9"/>
  <c r="CA79" i="9"/>
  <c r="CB79" i="9"/>
  <c r="CC79" i="9"/>
  <c r="DC9" i="9"/>
  <c r="DD9" i="9"/>
  <c r="DE9" i="9"/>
  <c r="DF9" i="9"/>
  <c r="DG9" i="9"/>
  <c r="DH9" i="9"/>
  <c r="DI9" i="9"/>
  <c r="DJ9" i="9"/>
  <c r="DK9" i="9"/>
  <c r="DL9" i="9"/>
  <c r="DM9" i="9"/>
  <c r="DN9" i="9"/>
  <c r="DO9" i="9"/>
  <c r="DP9" i="9"/>
  <c r="DQ9" i="9"/>
  <c r="DR9" i="9"/>
  <c r="DS9" i="9"/>
  <c r="DT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BM9" i="9"/>
  <c r="BN9" i="9"/>
  <c r="BO9" i="9"/>
  <c r="BP9" i="9"/>
  <c r="BQ9" i="9"/>
  <c r="BR9" i="9"/>
  <c r="BS9" i="9"/>
  <c r="BT9" i="9"/>
  <c r="BU9" i="9"/>
  <c r="BV9" i="9"/>
  <c r="BW9" i="9"/>
  <c r="BX9" i="9"/>
  <c r="BY9" i="9"/>
  <c r="BZ9" i="9"/>
  <c r="CA9" i="9"/>
  <c r="CB9" i="9"/>
  <c r="CC9" i="9"/>
  <c r="DC11" i="9"/>
  <c r="DD11" i="9"/>
  <c r="DE11" i="9"/>
  <c r="DF11" i="9"/>
  <c r="DG11" i="9"/>
  <c r="DH11" i="9"/>
  <c r="DI11" i="9"/>
  <c r="DJ11" i="9"/>
  <c r="DK11" i="9"/>
  <c r="DL11" i="9"/>
  <c r="DM11" i="9"/>
  <c r="DN11" i="9"/>
  <c r="DO11" i="9"/>
  <c r="DP11" i="9"/>
  <c r="DQ11" i="9"/>
  <c r="DR11" i="9"/>
  <c r="DS11" i="9"/>
  <c r="DT11" i="9"/>
  <c r="CC11" i="9"/>
  <c r="BM11" i="9"/>
  <c r="BN11" i="9"/>
  <c r="BO11" i="9"/>
  <c r="BP11" i="9"/>
  <c r="BQ11" i="9"/>
  <c r="BR11" i="9"/>
  <c r="BS11" i="9"/>
  <c r="BT11" i="9"/>
  <c r="BU11" i="9"/>
  <c r="BV11" i="9"/>
  <c r="BW11" i="9"/>
  <c r="BX11" i="9"/>
  <c r="BY11" i="9"/>
  <c r="BZ11" i="9"/>
  <c r="CA11" i="9"/>
  <c r="CB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DC12" i="9"/>
  <c r="DD12" i="9"/>
  <c r="DE12" i="9"/>
  <c r="DF12" i="9"/>
  <c r="DG12" i="9"/>
  <c r="DH12" i="9"/>
  <c r="DI12" i="9"/>
  <c r="DJ12" i="9"/>
  <c r="DK12" i="9"/>
  <c r="DL12" i="9"/>
  <c r="DM12" i="9"/>
  <c r="DN12" i="9"/>
  <c r="DO12" i="9"/>
  <c r="DP12" i="9"/>
  <c r="DQ12" i="9"/>
  <c r="DR12" i="9"/>
  <c r="DS12" i="9"/>
  <c r="DT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BM12" i="9"/>
  <c r="BN12" i="9"/>
  <c r="BO12" i="9"/>
  <c r="BP12" i="9"/>
  <c r="BQ12" i="9"/>
  <c r="BR12" i="9"/>
  <c r="BS12" i="9"/>
  <c r="BT12" i="9"/>
  <c r="BU12" i="9"/>
  <c r="BV12" i="9"/>
  <c r="BW12" i="9"/>
  <c r="BX12" i="9"/>
  <c r="BY12" i="9"/>
  <c r="BZ12" i="9"/>
  <c r="CA12" i="9"/>
  <c r="CB12" i="9"/>
  <c r="CC12" i="9"/>
  <c r="DC90" i="9"/>
  <c r="DD90" i="9"/>
  <c r="DE90" i="9"/>
  <c r="DF90" i="9"/>
  <c r="DG90" i="9"/>
  <c r="DH90" i="9"/>
  <c r="DI90" i="9"/>
  <c r="DJ90" i="9"/>
  <c r="DK90" i="9"/>
  <c r="DL90" i="9"/>
  <c r="DM90" i="9"/>
  <c r="DN90" i="9"/>
  <c r="DO90" i="9"/>
  <c r="DP90" i="9"/>
  <c r="DQ90" i="9"/>
  <c r="DR90" i="9"/>
  <c r="DS90" i="9"/>
  <c r="DT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BM90" i="9"/>
  <c r="BN90" i="9"/>
  <c r="BO90" i="9"/>
  <c r="BP90" i="9"/>
  <c r="BQ90" i="9"/>
  <c r="BR90" i="9"/>
  <c r="BS90" i="9"/>
  <c r="BT90" i="9"/>
  <c r="BU90" i="9"/>
  <c r="BV90" i="9"/>
  <c r="BW90" i="9"/>
  <c r="BX90" i="9"/>
  <c r="BY90" i="9"/>
  <c r="BZ90" i="9"/>
  <c r="CA90" i="9"/>
  <c r="CB90" i="9"/>
  <c r="CC90" i="9"/>
  <c r="DC71" i="9"/>
  <c r="DD71" i="9"/>
  <c r="DE71" i="9"/>
  <c r="DF71" i="9"/>
  <c r="DG71" i="9"/>
  <c r="DH71" i="9"/>
  <c r="DI71" i="9"/>
  <c r="DJ71" i="9"/>
  <c r="DK71" i="9"/>
  <c r="DL71" i="9"/>
  <c r="DM71" i="9"/>
  <c r="DN71" i="9"/>
  <c r="DO71" i="9"/>
  <c r="DP71" i="9"/>
  <c r="DQ71" i="9"/>
  <c r="DR71" i="9"/>
  <c r="DS71" i="9"/>
  <c r="DT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BM71" i="9"/>
  <c r="BN71" i="9"/>
  <c r="BO71" i="9"/>
  <c r="BP71" i="9"/>
  <c r="BQ71" i="9"/>
  <c r="BR71" i="9"/>
  <c r="BS71" i="9"/>
  <c r="BT71" i="9"/>
  <c r="BU71" i="9"/>
  <c r="BV71" i="9"/>
  <c r="BW71" i="9"/>
  <c r="BX71" i="9"/>
  <c r="BY71" i="9"/>
  <c r="BZ71" i="9"/>
  <c r="CA71" i="9"/>
  <c r="CB71" i="9"/>
  <c r="CC71" i="9"/>
  <c r="DC13" i="9"/>
  <c r="DD13" i="9"/>
  <c r="DE13" i="9"/>
  <c r="DF13" i="9"/>
  <c r="DG13" i="9"/>
  <c r="DH13" i="9"/>
  <c r="DI13" i="9"/>
  <c r="DJ13" i="9"/>
  <c r="DK13" i="9"/>
  <c r="DL13" i="9"/>
  <c r="DM13" i="9"/>
  <c r="DN13" i="9"/>
  <c r="DO13" i="9"/>
  <c r="DP13" i="9"/>
  <c r="DQ13" i="9"/>
  <c r="DR13" i="9"/>
  <c r="DS13" i="9"/>
  <c r="DT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BM13" i="9"/>
  <c r="BN13" i="9"/>
  <c r="BO13" i="9"/>
  <c r="BP13" i="9"/>
  <c r="BQ13" i="9"/>
  <c r="BR13" i="9"/>
  <c r="BS13" i="9"/>
  <c r="BT13" i="9"/>
  <c r="BU13" i="9"/>
  <c r="BV13" i="9"/>
  <c r="BW13" i="9"/>
  <c r="BX13" i="9"/>
  <c r="BY13" i="9"/>
  <c r="BZ13" i="9"/>
  <c r="CA13" i="9"/>
  <c r="CB13" i="9"/>
  <c r="CC13" i="9"/>
  <c r="DC68" i="9"/>
  <c r="DD68" i="9"/>
  <c r="DE68" i="9"/>
  <c r="DF68" i="9"/>
  <c r="DG68" i="9"/>
  <c r="DH68" i="9"/>
  <c r="DI68" i="9"/>
  <c r="DJ68" i="9"/>
  <c r="DK68" i="9"/>
  <c r="DL68" i="9"/>
  <c r="DM68" i="9"/>
  <c r="DN68" i="9"/>
  <c r="DO68" i="9"/>
  <c r="DP68" i="9"/>
  <c r="DQ68" i="9"/>
  <c r="DR68" i="9"/>
  <c r="DS68" i="9"/>
  <c r="DT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BM68" i="9"/>
  <c r="BN68" i="9"/>
  <c r="BO68" i="9"/>
  <c r="BP68" i="9"/>
  <c r="BQ68" i="9"/>
  <c r="BR68" i="9"/>
  <c r="BS68" i="9"/>
  <c r="BT68" i="9"/>
  <c r="BU68" i="9"/>
  <c r="BV68" i="9"/>
  <c r="BW68" i="9"/>
  <c r="BX68" i="9"/>
  <c r="BY68" i="9"/>
  <c r="BZ68" i="9"/>
  <c r="CA68" i="9"/>
  <c r="CB68" i="9"/>
  <c r="CC68" i="9"/>
  <c r="DC16" i="9"/>
  <c r="DD16" i="9"/>
  <c r="DE16" i="9"/>
  <c r="DF16" i="9"/>
  <c r="DG16" i="9"/>
  <c r="DH16" i="9"/>
  <c r="DI16" i="9"/>
  <c r="DJ16" i="9"/>
  <c r="DK16" i="9"/>
  <c r="DL16" i="9"/>
  <c r="DM16" i="9"/>
  <c r="DN16" i="9"/>
  <c r="DO16" i="9"/>
  <c r="DP16" i="9"/>
  <c r="DQ16" i="9"/>
  <c r="DR16" i="9"/>
  <c r="DS16" i="9"/>
  <c r="DT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BM16" i="9"/>
  <c r="BN16" i="9"/>
  <c r="BO16" i="9"/>
  <c r="BP16" i="9"/>
  <c r="BQ16" i="9"/>
  <c r="BR16" i="9"/>
  <c r="BS16" i="9"/>
  <c r="BT16" i="9"/>
  <c r="BU16" i="9"/>
  <c r="BV16" i="9"/>
  <c r="BW16" i="9"/>
  <c r="BX16" i="9"/>
  <c r="BY16" i="9"/>
  <c r="BZ16" i="9"/>
  <c r="CA16" i="9"/>
  <c r="CB16" i="9"/>
  <c r="CC16" i="9"/>
  <c r="DC80" i="9"/>
  <c r="DD80" i="9"/>
  <c r="DE80" i="9"/>
  <c r="DF80" i="9"/>
  <c r="DG80" i="9"/>
  <c r="DH80" i="9"/>
  <c r="DI80" i="9"/>
  <c r="DJ80" i="9"/>
  <c r="DK80" i="9"/>
  <c r="DL80" i="9"/>
  <c r="DM80" i="9"/>
  <c r="DN80" i="9"/>
  <c r="DO80" i="9"/>
  <c r="DP80" i="9"/>
  <c r="DQ80" i="9"/>
  <c r="DR80" i="9"/>
  <c r="DS80" i="9"/>
  <c r="DT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BM80" i="9"/>
  <c r="BN80" i="9"/>
  <c r="BO80" i="9"/>
  <c r="BP80" i="9"/>
  <c r="BQ80" i="9"/>
  <c r="BR80" i="9"/>
  <c r="BS80" i="9"/>
  <c r="BT80" i="9"/>
  <c r="BU80" i="9"/>
  <c r="BV80" i="9"/>
  <c r="BW80" i="9"/>
  <c r="BX80" i="9"/>
  <c r="BY80" i="9"/>
  <c r="BZ80" i="9"/>
  <c r="CA80" i="9"/>
  <c r="CB80" i="9"/>
  <c r="CC80" i="9"/>
  <c r="DC17" i="9"/>
  <c r="DD17" i="9"/>
  <c r="DE17" i="9"/>
  <c r="DF17" i="9"/>
  <c r="DG17" i="9"/>
  <c r="DH17" i="9"/>
  <c r="DI17" i="9"/>
  <c r="DJ17" i="9"/>
  <c r="DK17" i="9"/>
  <c r="DL17" i="9"/>
  <c r="DM17" i="9"/>
  <c r="DN17" i="9"/>
  <c r="DO17" i="9"/>
  <c r="DP17" i="9"/>
  <c r="DQ17" i="9"/>
  <c r="DR17" i="9"/>
  <c r="DS17" i="9"/>
  <c r="DT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BM17" i="9"/>
  <c r="BN17" i="9"/>
  <c r="BO17" i="9"/>
  <c r="BP17" i="9"/>
  <c r="BQ17" i="9"/>
  <c r="BR17" i="9"/>
  <c r="BS17" i="9"/>
  <c r="BT17" i="9"/>
  <c r="BU17" i="9"/>
  <c r="BV17" i="9"/>
  <c r="BW17" i="9"/>
  <c r="BX17" i="9"/>
  <c r="BY17" i="9"/>
  <c r="BZ17" i="9"/>
  <c r="CA17" i="9"/>
  <c r="CB17" i="9"/>
  <c r="CC17" i="9"/>
  <c r="DC18" i="9"/>
  <c r="DD18" i="9"/>
  <c r="DE18" i="9"/>
  <c r="DF18" i="9"/>
  <c r="DG18" i="9"/>
  <c r="DH18" i="9"/>
  <c r="DI18" i="9"/>
  <c r="DJ18" i="9"/>
  <c r="DK18" i="9"/>
  <c r="DL18" i="9"/>
  <c r="DM18" i="9"/>
  <c r="DN18" i="9"/>
  <c r="DO18" i="9"/>
  <c r="DP18" i="9"/>
  <c r="DQ18" i="9"/>
  <c r="DR18" i="9"/>
  <c r="DS18" i="9"/>
  <c r="DT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BM18" i="9"/>
  <c r="BN18" i="9"/>
  <c r="BO18" i="9"/>
  <c r="BP18" i="9"/>
  <c r="BQ18" i="9"/>
  <c r="BR18" i="9"/>
  <c r="BS18" i="9"/>
  <c r="BT18" i="9"/>
  <c r="BU18" i="9"/>
  <c r="BV18" i="9"/>
  <c r="BW18" i="9"/>
  <c r="BX18" i="9"/>
  <c r="BY18" i="9"/>
  <c r="BZ18" i="9"/>
  <c r="CA18" i="9"/>
  <c r="CB18" i="9"/>
  <c r="CC18" i="9"/>
  <c r="DC19" i="9"/>
  <c r="DD19" i="9"/>
  <c r="DE19" i="9"/>
  <c r="DF19" i="9"/>
  <c r="DG19" i="9"/>
  <c r="DH19" i="9"/>
  <c r="DI19" i="9"/>
  <c r="DJ19" i="9"/>
  <c r="DK19" i="9"/>
  <c r="DL19" i="9"/>
  <c r="DM19" i="9"/>
  <c r="DN19" i="9"/>
  <c r="DO19" i="9"/>
  <c r="DP19" i="9"/>
  <c r="DQ19" i="9"/>
  <c r="DR19" i="9"/>
  <c r="DS19" i="9"/>
  <c r="DT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BM19" i="9"/>
  <c r="BN19" i="9"/>
  <c r="BO19" i="9"/>
  <c r="BP19" i="9"/>
  <c r="BQ19" i="9"/>
  <c r="BR19" i="9"/>
  <c r="BS19" i="9"/>
  <c r="BT19" i="9"/>
  <c r="BU19" i="9"/>
  <c r="BV19" i="9"/>
  <c r="BW19" i="9"/>
  <c r="BX19" i="9"/>
  <c r="BY19" i="9"/>
  <c r="BZ19" i="9"/>
  <c r="CA19" i="9"/>
  <c r="CB19" i="9"/>
  <c r="CC19" i="9"/>
  <c r="DC20" i="9"/>
  <c r="DD20" i="9"/>
  <c r="DE20" i="9"/>
  <c r="DF20" i="9"/>
  <c r="DG20" i="9"/>
  <c r="DH20" i="9"/>
  <c r="DI20" i="9"/>
  <c r="DJ20" i="9"/>
  <c r="DK20" i="9"/>
  <c r="DL20" i="9"/>
  <c r="DM20" i="9"/>
  <c r="DN20" i="9"/>
  <c r="DO20" i="9"/>
  <c r="DP20" i="9"/>
  <c r="DQ20" i="9"/>
  <c r="DR20" i="9"/>
  <c r="DS20" i="9"/>
  <c r="DT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BY20" i="9"/>
  <c r="BZ20" i="9"/>
  <c r="CA20" i="9"/>
  <c r="CB20" i="9"/>
  <c r="CC20" i="9"/>
  <c r="DC84" i="9"/>
  <c r="DD84" i="9"/>
  <c r="DE84" i="9"/>
  <c r="DF84" i="9"/>
  <c r="DG84" i="9"/>
  <c r="DH84" i="9"/>
  <c r="DI84" i="9"/>
  <c r="DJ84" i="9"/>
  <c r="DK84" i="9"/>
  <c r="DL84" i="9"/>
  <c r="DM84" i="9"/>
  <c r="DN84" i="9"/>
  <c r="DO84" i="9"/>
  <c r="DP84" i="9"/>
  <c r="DQ84" i="9"/>
  <c r="DR84" i="9"/>
  <c r="DS84" i="9"/>
  <c r="DT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BM84" i="9"/>
  <c r="BN84" i="9"/>
  <c r="BO84" i="9"/>
  <c r="BP84" i="9"/>
  <c r="BQ84" i="9"/>
  <c r="BR84" i="9"/>
  <c r="BS84" i="9"/>
  <c r="BT84" i="9"/>
  <c r="BU84" i="9"/>
  <c r="BV84" i="9"/>
  <c r="BW84" i="9"/>
  <c r="BX84" i="9"/>
  <c r="BY84" i="9"/>
  <c r="BZ84" i="9"/>
  <c r="CA84" i="9"/>
  <c r="CB84" i="9"/>
  <c r="CC84" i="9"/>
  <c r="DC22" i="9"/>
  <c r="DD22" i="9"/>
  <c r="DE22" i="9"/>
  <c r="DF22" i="9"/>
  <c r="DG22" i="9"/>
  <c r="DH22" i="9"/>
  <c r="DI22" i="9"/>
  <c r="DJ22" i="9"/>
  <c r="DK22" i="9"/>
  <c r="DL22" i="9"/>
  <c r="DM22" i="9"/>
  <c r="DN22" i="9"/>
  <c r="DO22" i="9"/>
  <c r="DP22" i="9"/>
  <c r="DQ22" i="9"/>
  <c r="DR22" i="9"/>
  <c r="DS22" i="9"/>
  <c r="DT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BM22" i="9"/>
  <c r="BN22" i="9"/>
  <c r="BO22" i="9"/>
  <c r="BP22" i="9"/>
  <c r="BQ22" i="9"/>
  <c r="BR22" i="9"/>
  <c r="BS22" i="9"/>
  <c r="BT22" i="9"/>
  <c r="BU22" i="9"/>
  <c r="BV22" i="9"/>
  <c r="BW22" i="9"/>
  <c r="BX22" i="9"/>
  <c r="BY22" i="9"/>
  <c r="BZ22" i="9"/>
  <c r="CA22" i="9"/>
  <c r="CB22" i="9"/>
  <c r="CC22" i="9"/>
  <c r="DC24" i="9"/>
  <c r="DD24" i="9"/>
  <c r="DE24" i="9"/>
  <c r="DF24" i="9"/>
  <c r="DG24" i="9"/>
  <c r="DH24" i="9"/>
  <c r="DI24" i="9"/>
  <c r="DJ24" i="9"/>
  <c r="DK24" i="9"/>
  <c r="DL24" i="9"/>
  <c r="DM24" i="9"/>
  <c r="DN24" i="9"/>
  <c r="DO24" i="9"/>
  <c r="DP24" i="9"/>
  <c r="DQ24" i="9"/>
  <c r="DR24" i="9"/>
  <c r="DS24" i="9"/>
  <c r="DT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BM24" i="9"/>
  <c r="BN24" i="9"/>
  <c r="BO24" i="9"/>
  <c r="BP24" i="9"/>
  <c r="BQ24" i="9"/>
  <c r="BR24" i="9"/>
  <c r="BS24" i="9"/>
  <c r="BT24" i="9"/>
  <c r="BU24" i="9"/>
  <c r="BV24" i="9"/>
  <c r="BW24" i="9"/>
  <c r="BX24" i="9"/>
  <c r="BY24" i="9"/>
  <c r="BZ24" i="9"/>
  <c r="CA24" i="9"/>
  <c r="CB24" i="9"/>
  <c r="CC24" i="9"/>
  <c r="DC81" i="9"/>
  <c r="DD81" i="9"/>
  <c r="DE81" i="9"/>
  <c r="DF81" i="9"/>
  <c r="DG81" i="9"/>
  <c r="DH81" i="9"/>
  <c r="DI81" i="9"/>
  <c r="DJ81" i="9"/>
  <c r="DK81" i="9"/>
  <c r="DL81" i="9"/>
  <c r="DM81" i="9"/>
  <c r="DN81" i="9"/>
  <c r="DO81" i="9"/>
  <c r="DP81" i="9"/>
  <c r="DQ81" i="9"/>
  <c r="DR81" i="9"/>
  <c r="DS81" i="9"/>
  <c r="DT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BM81" i="9"/>
  <c r="BN81" i="9"/>
  <c r="BO81" i="9"/>
  <c r="BP81" i="9"/>
  <c r="BQ81" i="9"/>
  <c r="BR81" i="9"/>
  <c r="BS81" i="9"/>
  <c r="BT81" i="9"/>
  <c r="BU81" i="9"/>
  <c r="BV81" i="9"/>
  <c r="BW81" i="9"/>
  <c r="BX81" i="9"/>
  <c r="BY81" i="9"/>
  <c r="BZ81" i="9"/>
  <c r="CA81" i="9"/>
  <c r="CB81" i="9"/>
  <c r="CC81" i="9"/>
  <c r="DC82" i="9"/>
  <c r="DD82" i="9"/>
  <c r="DE82" i="9"/>
  <c r="DF82" i="9"/>
  <c r="DG82" i="9"/>
  <c r="DH82" i="9"/>
  <c r="DI82" i="9"/>
  <c r="DJ82" i="9"/>
  <c r="DK82" i="9"/>
  <c r="DL82" i="9"/>
  <c r="DM82" i="9"/>
  <c r="DN82" i="9"/>
  <c r="DO82" i="9"/>
  <c r="DP82" i="9"/>
  <c r="DQ82" i="9"/>
  <c r="DR82" i="9"/>
  <c r="DS82" i="9"/>
  <c r="DT82" i="9"/>
  <c r="BM82" i="9"/>
  <c r="BN82" i="9"/>
  <c r="BO82" i="9"/>
  <c r="BP82" i="9"/>
  <c r="BQ82" i="9"/>
  <c r="BR82" i="9"/>
  <c r="BS82" i="9"/>
  <c r="BT82" i="9"/>
  <c r="BU82" i="9"/>
  <c r="BV82" i="9"/>
  <c r="BW82" i="9"/>
  <c r="BX82" i="9"/>
  <c r="BY82" i="9"/>
  <c r="BZ82" i="9"/>
  <c r="CA82" i="9"/>
  <c r="CB82" i="9"/>
  <c r="CC82" i="9"/>
  <c r="AA2" i="4"/>
  <c r="V2" i="4"/>
  <c r="W2" i="4" s="1"/>
  <c r="Q2" i="4"/>
  <c r="R2" i="4" s="1"/>
  <c r="BL5" i="9"/>
  <c r="BL6" i="9"/>
  <c r="BL79" i="9"/>
  <c r="BL9" i="9"/>
  <c r="BL11" i="9"/>
  <c r="BL12" i="9"/>
  <c r="BL90" i="9"/>
  <c r="BL71" i="9"/>
  <c r="BL13" i="9"/>
  <c r="BL68" i="9"/>
  <c r="BL16" i="9"/>
  <c r="BL80" i="9"/>
  <c r="BL17" i="9"/>
  <c r="BL18" i="9"/>
  <c r="BL19" i="9"/>
  <c r="BL20" i="9"/>
  <c r="BL84" i="9"/>
  <c r="BL22" i="9"/>
  <c r="BL24" i="9"/>
  <c r="BL81" i="9"/>
  <c r="BL82" i="9"/>
  <c r="BL3" i="9"/>
  <c r="BL4" i="9"/>
  <c r="BL70" i="9"/>
  <c r="Q52" i="4"/>
  <c r="R52" i="4" s="1"/>
  <c r="Q50" i="4"/>
  <c r="R50" i="4" s="1"/>
  <c r="Q34" i="4"/>
  <c r="R34" i="4"/>
  <c r="S34" i="4" s="1"/>
  <c r="F34" i="6" s="1"/>
  <c r="Q54" i="4"/>
  <c r="R54" i="4" s="1"/>
  <c r="S54" i="4" s="1"/>
  <c r="F54" i="6" s="1"/>
  <c r="Q51" i="4"/>
  <c r="R51" i="4"/>
  <c r="S51" i="4" s="1"/>
  <c r="F51" i="6" s="1"/>
  <c r="Q57" i="4"/>
  <c r="R57" i="4"/>
  <c r="S57" i="4" s="1"/>
  <c r="F57" i="6" s="1"/>
  <c r="Q26" i="4"/>
  <c r="Q27" i="4"/>
  <c r="R27" i="4" s="1"/>
  <c r="S27" i="4" s="1"/>
  <c r="F27" i="6" s="1"/>
  <c r="Q20" i="4"/>
  <c r="Q28" i="4"/>
  <c r="R28" i="4" s="1"/>
  <c r="Q29" i="4"/>
  <c r="R29" i="4" s="1"/>
  <c r="Q33" i="4"/>
  <c r="R33" i="4" s="1"/>
  <c r="S33" i="4" s="1"/>
  <c r="F33" i="6" s="1"/>
  <c r="Q30" i="4"/>
  <c r="R30" i="4"/>
  <c r="S30" i="4" s="1"/>
  <c r="F30" i="6" s="1"/>
  <c r="Q41" i="4"/>
  <c r="R41" i="4" s="1"/>
  <c r="Q31" i="4"/>
  <c r="R31" i="4"/>
  <c r="S31" i="4"/>
  <c r="F31" i="6" s="1"/>
  <c r="Q7" i="4"/>
  <c r="R7" i="4"/>
  <c r="S7" i="4" s="1"/>
  <c r="F7" i="6" s="1"/>
  <c r="Q5" i="4"/>
  <c r="R5" i="4" s="1"/>
  <c r="Q35" i="4"/>
  <c r="R35" i="4" s="1"/>
  <c r="Q42" i="4"/>
  <c r="R42" i="4"/>
  <c r="Q36" i="4"/>
  <c r="R36" i="4" s="1"/>
  <c r="S36" i="4" s="1"/>
  <c r="F36" i="6" s="1"/>
  <c r="Q38" i="4"/>
  <c r="R38" i="4" s="1"/>
  <c r="S38" i="4" s="1"/>
  <c r="F38" i="6" s="1"/>
  <c r="Q47" i="4"/>
  <c r="R47" i="4"/>
  <c r="S47" i="4" s="1"/>
  <c r="F47" i="6" s="1"/>
  <c r="Q39" i="4"/>
  <c r="R39" i="4" s="1"/>
  <c r="S39" i="4" s="1"/>
  <c r="F39" i="6" s="1"/>
  <c r="Q40" i="4"/>
  <c r="R40" i="4" s="1"/>
  <c r="S40" i="4" s="1"/>
  <c r="F40" i="6" s="1"/>
  <c r="Q10" i="4"/>
  <c r="R10" i="4"/>
  <c r="Q43" i="4"/>
  <c r="R43" i="4"/>
  <c r="S43" i="4" s="1"/>
  <c r="F43" i="6" s="1"/>
  <c r="Q44" i="4"/>
  <c r="R44" i="4" s="1"/>
  <c r="Q9" i="4"/>
  <c r="R9" i="4"/>
  <c r="Q45" i="4"/>
  <c r="R45" i="4"/>
  <c r="S45" i="4" s="1"/>
  <c r="F45" i="6" s="1"/>
  <c r="Q16" i="4"/>
  <c r="R16" i="4" s="1"/>
  <c r="S16" i="4" s="1"/>
  <c r="F16" i="6" s="1"/>
  <c r="Q13" i="4"/>
  <c r="R13" i="4" s="1"/>
  <c r="S13" i="4" s="1"/>
  <c r="F13" i="6" s="1"/>
  <c r="Q49" i="4"/>
  <c r="R49" i="4"/>
  <c r="S49" i="4"/>
  <c r="F49" i="6" s="1"/>
  <c r="Q53" i="4"/>
  <c r="R53" i="4" s="1"/>
  <c r="S53" i="4" s="1"/>
  <c r="F53" i="6" s="1"/>
  <c r="Q55" i="4"/>
  <c r="R55" i="4" s="1"/>
  <c r="S55" i="4" s="1"/>
  <c r="F55" i="6" s="1"/>
  <c r="Q56" i="4"/>
  <c r="R56" i="4" s="1"/>
  <c r="S56" i="4" s="1"/>
  <c r="F56" i="6" s="1"/>
  <c r="S48" i="4"/>
  <c r="F48" i="6" s="1"/>
  <c r="Q3" i="4"/>
  <c r="R3" i="4" s="1"/>
  <c r="Q4" i="4"/>
  <c r="R4" i="4" s="1"/>
  <c r="S4" i="4" s="1"/>
  <c r="F4" i="6" s="1"/>
  <c r="Q17" i="4"/>
  <c r="R17" i="4"/>
  <c r="S17" i="4"/>
  <c r="F17" i="6" s="1"/>
  <c r="Q6" i="4"/>
  <c r="R6" i="4"/>
  <c r="Q23" i="4"/>
  <c r="R23" i="4" s="1"/>
  <c r="S23" i="4" s="1"/>
  <c r="F23" i="6" s="1"/>
  <c r="Q8" i="4"/>
  <c r="R8" i="4"/>
  <c r="Q19" i="4"/>
  <c r="R19" i="4"/>
  <c r="S19" i="4"/>
  <c r="Q11" i="4"/>
  <c r="Q12" i="4"/>
  <c r="R12" i="4" s="1"/>
  <c r="S12" i="4" s="1"/>
  <c r="F12" i="6" s="1"/>
  <c r="Q18" i="4"/>
  <c r="R18" i="4"/>
  <c r="S18" i="4"/>
  <c r="F18" i="6" s="1"/>
  <c r="L18" i="6" s="1"/>
  <c r="P18" i="6" s="1"/>
  <c r="Q21" i="4"/>
  <c r="R21" i="4" s="1"/>
  <c r="S21" i="4" s="1"/>
  <c r="Q25" i="4"/>
  <c r="Q24" i="4"/>
  <c r="Q32" i="4"/>
  <c r="R32" i="4" s="1"/>
  <c r="Q37" i="4"/>
  <c r="Q46" i="4"/>
  <c r="Q48" i="4"/>
  <c r="R24" i="4"/>
  <c r="R37" i="4"/>
  <c r="R46" i="4"/>
  <c r="R48" i="4"/>
  <c r="Q14" i="4"/>
  <c r="Q15" i="4"/>
  <c r="R15" i="4" s="1"/>
  <c r="Q22" i="4"/>
  <c r="N65" i="6"/>
  <c r="AA48" i="6"/>
  <c r="AA63" i="6"/>
  <c r="J23" i="12"/>
  <c r="J25" i="12"/>
  <c r="J33" i="12"/>
  <c r="J38" i="12"/>
  <c r="J47" i="12"/>
  <c r="J49" i="12"/>
  <c r="BL2" i="9"/>
  <c r="S44" i="4" l="1"/>
  <c r="F44" i="6" s="1"/>
  <c r="S10" i="4"/>
  <c r="F10" i="6" s="1"/>
  <c r="S42" i="4"/>
  <c r="F42" i="6" s="1"/>
  <c r="S9" i="4"/>
  <c r="F9" i="6" s="1"/>
  <c r="S24" i="4"/>
  <c r="F24" i="6" s="1"/>
  <c r="S8" i="4"/>
  <c r="F8" i="6" s="1"/>
  <c r="S46" i="4"/>
  <c r="F46" i="6" s="1"/>
  <c r="S37" i="4"/>
  <c r="S28" i="4"/>
  <c r="F28" i="6" s="1"/>
  <c r="S14" i="4"/>
  <c r="F14" i="6" s="1"/>
  <c r="S6" i="4"/>
  <c r="F6" i="6" s="1"/>
  <c r="S35" i="4"/>
  <c r="F35" i="6" s="1"/>
  <c r="S52" i="4"/>
  <c r="F52" i="6" s="1"/>
  <c r="S41" i="4"/>
  <c r="F41" i="6" s="1"/>
  <c r="S32" i="4"/>
  <c r="F32" i="6" s="1"/>
  <c r="R26" i="4"/>
  <c r="S26" i="4" s="1"/>
  <c r="F26" i="6" s="1"/>
  <c r="R25" i="4"/>
  <c r="S25" i="4" s="1"/>
  <c r="F25" i="6" s="1"/>
  <c r="R20" i="4"/>
  <c r="S20" i="4" s="1"/>
  <c r="F20" i="6" s="1"/>
  <c r="S15" i="4"/>
  <c r="F15" i="6" s="1"/>
  <c r="R11" i="4"/>
  <c r="S11" i="4" s="1"/>
  <c r="F11" i="6" s="1"/>
  <c r="S5" i="4"/>
  <c r="F5" i="6" s="1"/>
  <c r="S3" i="4"/>
  <c r="F3" i="6" s="1"/>
  <c r="S50" i="4"/>
  <c r="F50" i="6" s="1"/>
  <c r="R22" i="4"/>
  <c r="S22" i="4" s="1"/>
  <c r="F22" i="6" s="1"/>
  <c r="AH66" i="4"/>
  <c r="AB2" i="4"/>
  <c r="AC2" i="4" s="1"/>
  <c r="AD2" i="4" s="1"/>
  <c r="X2" i="4"/>
  <c r="S2" i="4"/>
  <c r="F2" i="6" s="1"/>
  <c r="AO2" i="4"/>
  <c r="AR66" i="4"/>
  <c r="AW66" i="4"/>
  <c r="AC34" i="3"/>
  <c r="AC21" i="3"/>
  <c r="AC14" i="3"/>
  <c r="AC29" i="3"/>
  <c r="AC30" i="3"/>
  <c r="AC20" i="3"/>
  <c r="AC12" i="3"/>
  <c r="AP13" i="3"/>
  <c r="AP26" i="3"/>
  <c r="AC24" i="3"/>
  <c r="AC17" i="3"/>
  <c r="BC22" i="3"/>
  <c r="AC19" i="3"/>
  <c r="BC19" i="3"/>
  <c r="AP19" i="3"/>
  <c r="AC25" i="3"/>
  <c r="AC16" i="3"/>
  <c r="AC33" i="3"/>
  <c r="AC15" i="3"/>
  <c r="AC22" i="3"/>
  <c r="AC8" i="3"/>
  <c r="AC7" i="3"/>
  <c r="AP29" i="3"/>
  <c r="AC10" i="3"/>
  <c r="AP31" i="3"/>
  <c r="AP28" i="3"/>
  <c r="BC11" i="3"/>
  <c r="BC5" i="3"/>
  <c r="AP30" i="3"/>
  <c r="BC21" i="3"/>
  <c r="BC13" i="3"/>
  <c r="AP11" i="3"/>
  <c r="AP9" i="3"/>
  <c r="BC34" i="3"/>
  <c r="BC12" i="3"/>
  <c r="AP27" i="3"/>
  <c r="AP4" i="3"/>
  <c r="AP12" i="3"/>
  <c r="AC18" i="3"/>
  <c r="BC28" i="3"/>
  <c r="AP24" i="3"/>
  <c r="AP33" i="3"/>
  <c r="AP34" i="3"/>
  <c r="BC8" i="3"/>
  <c r="AP7" i="3"/>
  <c r="BC20" i="3"/>
  <c r="BC17" i="3"/>
  <c r="AP15" i="3"/>
  <c r="AC13" i="3"/>
  <c r="AP6" i="3"/>
  <c r="AC27" i="3"/>
  <c r="AP17" i="3"/>
  <c r="AP16" i="3"/>
  <c r="BC27" i="3"/>
  <c r="BC18" i="3"/>
  <c r="AC31" i="3"/>
  <c r="AP18" i="3"/>
  <c r="BC16" i="3"/>
  <c r="BC24" i="3"/>
  <c r="AC6" i="3"/>
  <c r="AP23" i="3"/>
  <c r="AP22" i="3"/>
  <c r="AP21" i="3"/>
  <c r="BC15" i="3"/>
  <c r="AC28" i="3"/>
  <c r="AP25" i="3"/>
  <c r="BC6" i="3"/>
  <c r="AP10" i="3"/>
  <c r="AP32" i="3"/>
  <c r="BC25" i="3"/>
  <c r="AP20" i="3"/>
  <c r="BC10" i="3"/>
  <c r="BC14" i="3"/>
  <c r="AP5" i="3"/>
  <c r="AC23" i="3"/>
  <c r="BC23" i="3"/>
  <c r="AC11" i="3"/>
  <c r="AC9" i="3"/>
  <c r="BC9" i="3"/>
  <c r="AP14" i="3"/>
  <c r="AC32" i="3"/>
  <c r="AC4" i="3"/>
  <c r="BC4" i="3"/>
  <c r="M65" i="6" s="1"/>
  <c r="AP8" i="3"/>
  <c r="BC7" i="3"/>
  <c r="BC26" i="3"/>
  <c r="AC26" i="3"/>
  <c r="AC5" i="3"/>
  <c r="AQ10" i="9"/>
  <c r="CH10" i="9" s="1"/>
  <c r="O65" i="6"/>
  <c r="B80" i="9"/>
  <c r="CU1" i="9"/>
  <c r="CV1" i="9" s="1"/>
  <c r="CD101" i="9"/>
  <c r="CE101" i="9" s="1"/>
  <c r="CG101" i="9" s="1"/>
  <c r="BA30" i="9"/>
  <c r="BB30" i="9" s="1"/>
  <c r="BC30" i="9"/>
  <c r="BF30" i="9" s="1"/>
  <c r="BG30" i="9" s="1"/>
  <c r="BH30" i="9" s="1"/>
  <c r="AX30" i="9"/>
  <c r="AY30" i="9" s="1"/>
  <c r="CD104" i="9"/>
  <c r="CE104" i="9" s="1"/>
  <c r="CD106" i="9"/>
  <c r="CE106" i="9" s="1"/>
  <c r="CF106" i="9" s="1"/>
  <c r="AZ1" i="9"/>
  <c r="BC1" i="9" s="1"/>
  <c r="BD1" i="9" s="1"/>
  <c r="BE1" i="9" s="1"/>
  <c r="DU101" i="9"/>
  <c r="DV101" i="9" s="1"/>
  <c r="G30" i="9"/>
  <c r="I1" i="9"/>
  <c r="J1" i="9" s="1"/>
  <c r="DU104" i="9"/>
  <c r="DV104" i="9" s="1"/>
  <c r="DW104" i="9" s="1"/>
  <c r="AO105" i="9"/>
  <c r="AP105" i="9" s="1"/>
  <c r="AQ105" i="9" s="1"/>
  <c r="AO106" i="9"/>
  <c r="AP106" i="9" s="1"/>
  <c r="DU106" i="9"/>
  <c r="DV106" i="9" s="1"/>
  <c r="N1" i="9"/>
  <c r="W4" i="9"/>
  <c r="K30" i="9"/>
  <c r="CD105" i="9"/>
  <c r="CE105" i="9" s="1"/>
  <c r="AO104" i="9"/>
  <c r="AP104" i="9" s="1"/>
  <c r="DU103" i="9"/>
  <c r="DV103" i="9" s="1"/>
  <c r="CD103" i="9"/>
  <c r="CE103" i="9" s="1"/>
  <c r="CG103" i="9" s="1"/>
  <c r="DU102" i="9"/>
  <c r="CD102" i="9"/>
  <c r="CE102" i="9" s="1"/>
  <c r="CG102" i="9" s="1"/>
  <c r="DU105" i="9"/>
  <c r="DV105" i="9" s="1"/>
  <c r="AO39" i="9"/>
  <c r="AP39" i="9" s="1"/>
  <c r="CX1" i="9"/>
  <c r="CY1" i="9" s="1"/>
  <c r="CZ1" i="9"/>
  <c r="CW30" i="9"/>
  <c r="CD79" i="9"/>
  <c r="CE79" i="9" s="1"/>
  <c r="AO79" i="9"/>
  <c r="AP79" i="9" s="1"/>
  <c r="DU45" i="9"/>
  <c r="DV45" i="9" s="1"/>
  <c r="CD47" i="9"/>
  <c r="CE47" i="9" s="1"/>
  <c r="DU73" i="9"/>
  <c r="DV73" i="9" s="1"/>
  <c r="CD46" i="9"/>
  <c r="CE46" i="9" s="1"/>
  <c r="AO53" i="9"/>
  <c r="AP53" i="9" s="1"/>
  <c r="AO55" i="9"/>
  <c r="AP55" i="9" s="1"/>
  <c r="DU7" i="9"/>
  <c r="DV7" i="9" s="1"/>
  <c r="DU15" i="9"/>
  <c r="DV15" i="9" s="1"/>
  <c r="DW15" i="9" s="1"/>
  <c r="AO25" i="9"/>
  <c r="AP25" i="9" s="1"/>
  <c r="AQ25" i="9" s="1"/>
  <c r="DU2" i="9"/>
  <c r="DV2" i="9" s="1"/>
  <c r="DW2" i="9" s="1"/>
  <c r="DU34" i="9"/>
  <c r="DV34" i="9" s="1"/>
  <c r="CD55" i="9"/>
  <c r="CE55" i="9" s="1"/>
  <c r="CF55" i="9" s="1"/>
  <c r="CD57" i="9"/>
  <c r="CE57" i="9" s="1"/>
  <c r="AO37" i="9"/>
  <c r="AP37" i="9" s="1"/>
  <c r="AQ37" i="9" s="1"/>
  <c r="DU37" i="9"/>
  <c r="DV37" i="9" s="1"/>
  <c r="CD15" i="9"/>
  <c r="CE15" i="9" s="1"/>
  <c r="AO95" i="9"/>
  <c r="AP95" i="9" s="1"/>
  <c r="CD31" i="9"/>
  <c r="CE31" i="9" s="1"/>
  <c r="DU38" i="9"/>
  <c r="DV38" i="9" s="1"/>
  <c r="DU41" i="9"/>
  <c r="DV41" i="9" s="1"/>
  <c r="DW41" i="9" s="1"/>
  <c r="AO42" i="9"/>
  <c r="AP42" i="9" s="1"/>
  <c r="CD42" i="9"/>
  <c r="CE42" i="9" s="1"/>
  <c r="AO74" i="9"/>
  <c r="AP74" i="9" s="1"/>
  <c r="AQ74" i="9" s="1"/>
  <c r="DU50" i="9"/>
  <c r="DV50" i="9" s="1"/>
  <c r="AO45" i="9"/>
  <c r="AP45" i="9" s="1"/>
  <c r="AQ45" i="9" s="1"/>
  <c r="AO51" i="9"/>
  <c r="AP51" i="9" s="1"/>
  <c r="DU57" i="9"/>
  <c r="DV57" i="9" s="1"/>
  <c r="DU14" i="9"/>
  <c r="DV14" i="9" s="1"/>
  <c r="CD2" i="9"/>
  <c r="CE2" i="9" s="1"/>
  <c r="DU52" i="9"/>
  <c r="DV52" i="9" s="1"/>
  <c r="DW52" i="9" s="1"/>
  <c r="CD56" i="9"/>
  <c r="CE56" i="9" s="1"/>
  <c r="DU25" i="9"/>
  <c r="DV25" i="9" s="1"/>
  <c r="CD32" i="9"/>
  <c r="CE32" i="9" s="1"/>
  <c r="AO40" i="9"/>
  <c r="AP40" i="9" s="1"/>
  <c r="AQ40" i="9" s="1"/>
  <c r="CD43" i="9"/>
  <c r="CE43" i="9" s="1"/>
  <c r="DU89" i="9"/>
  <c r="DV89" i="9" s="1"/>
  <c r="CD21" i="9"/>
  <c r="CE21" i="9" s="1"/>
  <c r="CD69" i="9"/>
  <c r="CE69" i="9" s="1"/>
  <c r="DU27" i="9"/>
  <c r="DV27" i="9" s="1"/>
  <c r="DU26" i="9"/>
  <c r="DV26" i="9" s="1"/>
  <c r="CD25" i="9"/>
  <c r="CE25" i="9" s="1"/>
  <c r="CD4" i="9"/>
  <c r="CE4" i="9" s="1"/>
  <c r="CF4" i="9" s="1"/>
  <c r="DU4" i="9"/>
  <c r="DV4" i="9" s="1"/>
  <c r="DW4" i="9" s="1"/>
  <c r="CD84" i="9"/>
  <c r="CE84" i="9" s="1"/>
  <c r="CF84" i="9" s="1"/>
  <c r="AO56" i="9"/>
  <c r="DU56" i="9"/>
  <c r="DV56" i="9" s="1"/>
  <c r="DW56" i="9" s="1"/>
  <c r="CD3" i="9"/>
  <c r="CE3" i="9" s="1"/>
  <c r="CF3" i="9" s="1"/>
  <c r="AO31" i="9"/>
  <c r="AP31" i="9" s="1"/>
  <c r="DU31" i="9"/>
  <c r="DV31" i="9" s="1"/>
  <c r="DW31" i="9" s="1"/>
  <c r="DU40" i="9"/>
  <c r="DV40" i="9" s="1"/>
  <c r="DW40" i="9" s="1"/>
  <c r="AO43" i="9"/>
  <c r="AP43" i="9" s="1"/>
  <c r="AQ43" i="9" s="1"/>
  <c r="DU43" i="9"/>
  <c r="DV43" i="9" s="1"/>
  <c r="DW43" i="9" s="1"/>
  <c r="AO46" i="9"/>
  <c r="AP46" i="9" s="1"/>
  <c r="DU46" i="9"/>
  <c r="DV46" i="9" s="1"/>
  <c r="DU48" i="9"/>
  <c r="DV48" i="9" s="1"/>
  <c r="DW48" i="9" s="1"/>
  <c r="CD28" i="9"/>
  <c r="CE28" i="9" s="1"/>
  <c r="CF28" i="9" s="1"/>
  <c r="AO57" i="9"/>
  <c r="AP57" i="9" s="1"/>
  <c r="AQ57" i="9" s="1"/>
  <c r="CD58" i="9"/>
  <c r="CE58" i="9" s="1"/>
  <c r="AO14" i="9"/>
  <c r="AP14" i="9" s="1"/>
  <c r="CD14" i="9"/>
  <c r="CE14" i="9" s="1"/>
  <c r="AO83" i="9"/>
  <c r="AP83" i="9" s="1"/>
  <c r="AQ83" i="9" s="1"/>
  <c r="CD83" i="9"/>
  <c r="CE83" i="9" s="1"/>
  <c r="CD37" i="9"/>
  <c r="CE37" i="9" s="1"/>
  <c r="CD45" i="9"/>
  <c r="CE45" i="9" s="1"/>
  <c r="CD35" i="9"/>
  <c r="CE35" i="9" s="1"/>
  <c r="CF35" i="9" s="1"/>
  <c r="DU36" i="9"/>
  <c r="DV36" i="9" s="1"/>
  <c r="DW36" i="9" s="1"/>
  <c r="CD44" i="9"/>
  <c r="DU74" i="9"/>
  <c r="DV74" i="9" s="1"/>
  <c r="DU55" i="9"/>
  <c r="AO15" i="9"/>
  <c r="AP15" i="9" s="1"/>
  <c r="DU72" i="9"/>
  <c r="DU53" i="9"/>
  <c r="DV53" i="9" s="1"/>
  <c r="DW53" i="9" s="1"/>
  <c r="DU8" i="9"/>
  <c r="DV8" i="9" s="1"/>
  <c r="AO84" i="9"/>
  <c r="AP84" i="9" s="1"/>
  <c r="DU16" i="9"/>
  <c r="DV16" i="9" s="1"/>
  <c r="CD70" i="9"/>
  <c r="CE70" i="9" s="1"/>
  <c r="CF70" i="9" s="1"/>
  <c r="DU33" i="9"/>
  <c r="DV33" i="9" s="1"/>
  <c r="DW33" i="9" s="1"/>
  <c r="AO34" i="9"/>
  <c r="AP34" i="9" s="1"/>
  <c r="AQ34" i="9" s="1"/>
  <c r="AO54" i="9"/>
  <c r="AP54" i="9" s="1"/>
  <c r="AQ54" i="9" s="1"/>
  <c r="AO58" i="9"/>
  <c r="AP58" i="9" s="1"/>
  <c r="DU58" i="9"/>
  <c r="DV58" i="9" s="1"/>
  <c r="AO80" i="9"/>
  <c r="AP80" i="9" s="1"/>
  <c r="AQ80" i="9" s="1"/>
  <c r="AO26" i="9"/>
  <c r="CD36" i="9"/>
  <c r="CD54" i="9"/>
  <c r="DU69" i="9"/>
  <c r="AO27" i="9"/>
  <c r="CD33" i="9"/>
  <c r="CD34" i="9"/>
  <c r="CD48" i="9"/>
  <c r="AO49" i="9"/>
  <c r="CD52" i="9"/>
  <c r="CD7" i="9"/>
  <c r="AO69" i="9"/>
  <c r="AO3" i="9"/>
  <c r="AP3" i="9" s="1"/>
  <c r="AO32" i="9"/>
  <c r="DU32" i="9"/>
  <c r="AO44" i="9"/>
  <c r="CD73" i="9"/>
  <c r="DU47" i="9"/>
  <c r="AO48" i="9"/>
  <c r="CD51" i="9"/>
  <c r="DU51" i="9"/>
  <c r="AO52" i="9"/>
  <c r="CD82" i="9"/>
  <c r="CE82" i="9" s="1"/>
  <c r="AO22" i="9"/>
  <c r="AP22" i="9" s="1"/>
  <c r="AQ22" i="9" s="1"/>
  <c r="DU22" i="9"/>
  <c r="AO13" i="9"/>
  <c r="AP13" i="9" s="1"/>
  <c r="AQ13" i="9" s="1"/>
  <c r="DU71" i="9"/>
  <c r="DV71" i="9" s="1"/>
  <c r="DU90" i="9"/>
  <c r="AO82" i="9"/>
  <c r="AP82" i="9" s="1"/>
  <c r="AQ82" i="9" s="1"/>
  <c r="CD95" i="9"/>
  <c r="CE95" i="9" s="1"/>
  <c r="DU95" i="9"/>
  <c r="CD26" i="9"/>
  <c r="AO38" i="9"/>
  <c r="DU42" i="9"/>
  <c r="AO72" i="9"/>
  <c r="CD72" i="9"/>
  <c r="DU108" i="9"/>
  <c r="DV108" i="9" s="1"/>
  <c r="DW108" i="9" s="1"/>
  <c r="CD108" i="9"/>
  <c r="DU12" i="9"/>
  <c r="DU5" i="9"/>
  <c r="AO2" i="9"/>
  <c r="AO36" i="9"/>
  <c r="CD41" i="9"/>
  <c r="DU44" i="9"/>
  <c r="AO89" i="9"/>
  <c r="CD89" i="9"/>
  <c r="AO73" i="9"/>
  <c r="AO47" i="9"/>
  <c r="DU49" i="9"/>
  <c r="AO50" i="9"/>
  <c r="CD50" i="9"/>
  <c r="AO7" i="9"/>
  <c r="AO24" i="9"/>
  <c r="AP24" i="9" s="1"/>
  <c r="AQ24" i="9" s="1"/>
  <c r="CD22" i="9"/>
  <c r="CE22" i="9" s="1"/>
  <c r="CD20" i="9"/>
  <c r="CE20" i="9" s="1"/>
  <c r="AO21" i="9"/>
  <c r="AP21" i="9" s="1"/>
  <c r="AQ21" i="9" s="1"/>
  <c r="DU21" i="9"/>
  <c r="AO28" i="9"/>
  <c r="DU28" i="9"/>
  <c r="CD27" i="9"/>
  <c r="DU3" i="9"/>
  <c r="DU35" i="9"/>
  <c r="CD38" i="9"/>
  <c r="CD40" i="9"/>
  <c r="AO41" i="9"/>
  <c r="CD74" i="9"/>
  <c r="CD49" i="9"/>
  <c r="CD53" i="9"/>
  <c r="DU54" i="9"/>
  <c r="CD8" i="9"/>
  <c r="DU83" i="9"/>
  <c r="AO17" i="9"/>
  <c r="AP17" i="9" s="1"/>
  <c r="AQ17" i="9" s="1"/>
  <c r="AO16" i="9"/>
  <c r="AP16" i="9" s="1"/>
  <c r="AQ16" i="9" s="1"/>
  <c r="A101" i="9"/>
  <c r="A102" i="9" s="1"/>
  <c r="A103" i="9" s="1"/>
  <c r="AO20" i="9"/>
  <c r="DU20" i="9"/>
  <c r="CD17" i="9"/>
  <c r="DU17" i="9"/>
  <c r="CD80" i="9"/>
  <c r="DU82" i="9"/>
  <c r="CD81" i="9"/>
  <c r="AO68" i="9"/>
  <c r="DU68" i="9"/>
  <c r="DU13" i="9"/>
  <c r="CD71" i="9"/>
  <c r="AO11" i="9"/>
  <c r="AO81" i="9"/>
  <c r="CD9" i="9"/>
  <c r="AO9" i="9"/>
  <c r="DU9" i="9"/>
  <c r="DU79" i="9"/>
  <c r="CD12" i="9"/>
  <c r="DU11" i="9"/>
  <c r="AO6" i="9"/>
  <c r="DU70" i="9"/>
  <c r="CD19" i="9"/>
  <c r="DU19" i="9"/>
  <c r="CD18" i="9"/>
  <c r="DU18" i="9"/>
  <c r="DU80" i="9"/>
  <c r="CD16" i="9"/>
  <c r="CD68" i="9"/>
  <c r="AO90" i="9"/>
  <c r="AO12" i="9"/>
  <c r="AO70" i="9"/>
  <c r="DU81" i="9"/>
  <c r="AO18" i="9"/>
  <c r="CD11" i="9"/>
  <c r="CD24" i="9"/>
  <c r="DU24" i="9"/>
  <c r="DU84" i="9"/>
  <c r="AO19" i="9"/>
  <c r="CD13" i="9"/>
  <c r="AO71" i="9"/>
  <c r="CD90" i="9"/>
  <c r="CD6" i="9"/>
  <c r="DU6" i="9"/>
  <c r="CD5" i="9"/>
  <c r="R66" i="4" l="1"/>
  <c r="S66" i="4"/>
  <c r="AQ39" i="9"/>
  <c r="CH39" i="9" s="1"/>
  <c r="CG39" i="9"/>
  <c r="AI2" i="4"/>
  <c r="K8" i="4"/>
  <c r="L8" i="4" s="1"/>
  <c r="M8" i="4" s="1"/>
  <c r="K12" i="4"/>
  <c r="L12" i="4" s="1"/>
  <c r="M12" i="4" s="1"/>
  <c r="K16" i="4"/>
  <c r="L16" i="4" s="1"/>
  <c r="M16" i="4" s="1"/>
  <c r="K20" i="4"/>
  <c r="L20" i="4" s="1"/>
  <c r="M20" i="4" s="1"/>
  <c r="K24" i="4"/>
  <c r="L24" i="4" s="1"/>
  <c r="M24" i="4" s="1"/>
  <c r="K28" i="4"/>
  <c r="L28" i="4" s="1"/>
  <c r="M28" i="4" s="1"/>
  <c r="K32" i="4"/>
  <c r="L32" i="4" s="1"/>
  <c r="M32" i="4" s="1"/>
  <c r="K36" i="4"/>
  <c r="L36" i="4" s="1"/>
  <c r="M36" i="4" s="1"/>
  <c r="K40" i="4"/>
  <c r="L40" i="4" s="1"/>
  <c r="M40" i="4" s="1"/>
  <c r="K6" i="4"/>
  <c r="L6" i="4" s="1"/>
  <c r="M6" i="4" s="1"/>
  <c r="K10" i="4"/>
  <c r="L10" i="4" s="1"/>
  <c r="M10" i="4" s="1"/>
  <c r="K14" i="4"/>
  <c r="L14" i="4" s="1"/>
  <c r="M14" i="4" s="1"/>
  <c r="K22" i="4"/>
  <c r="L22" i="4" s="1"/>
  <c r="K50" i="4"/>
  <c r="L50" i="4" s="1"/>
  <c r="K54" i="4"/>
  <c r="L54" i="4" s="1"/>
  <c r="M54" i="4" s="1"/>
  <c r="K62" i="4"/>
  <c r="L62" i="4" s="1"/>
  <c r="M62" i="4" s="1"/>
  <c r="K42" i="4"/>
  <c r="L42" i="4" s="1"/>
  <c r="M42" i="4" s="1"/>
  <c r="K30" i="4"/>
  <c r="L30" i="4" s="1"/>
  <c r="M30" i="4" s="1"/>
  <c r="K34" i="4"/>
  <c r="L34" i="4" s="1"/>
  <c r="M34" i="4" s="1"/>
  <c r="K52" i="4"/>
  <c r="L52" i="4" s="1"/>
  <c r="M52" i="4" s="1"/>
  <c r="K56" i="4"/>
  <c r="L56" i="4" s="1"/>
  <c r="M56" i="4" s="1"/>
  <c r="K39" i="4"/>
  <c r="L39" i="4" s="1"/>
  <c r="M39" i="4" s="1"/>
  <c r="K5" i="4"/>
  <c r="L5" i="4" s="1"/>
  <c r="M5" i="4" s="1"/>
  <c r="K33" i="4"/>
  <c r="L33" i="4" s="1"/>
  <c r="M33" i="4" s="1"/>
  <c r="K45" i="4"/>
  <c r="L45" i="4" s="1"/>
  <c r="M45" i="4" s="1"/>
  <c r="K41" i="4"/>
  <c r="L41" i="4" s="1"/>
  <c r="M41" i="4" s="1"/>
  <c r="K11" i="4"/>
  <c r="L11" i="4" s="1"/>
  <c r="M11" i="4" s="1"/>
  <c r="K37" i="4"/>
  <c r="L37" i="4" s="1"/>
  <c r="M37" i="4" s="1"/>
  <c r="N37" i="4" s="1"/>
  <c r="K31" i="4"/>
  <c r="L31" i="4" s="1"/>
  <c r="M31" i="4" s="1"/>
  <c r="K55" i="4"/>
  <c r="L55" i="4" s="1"/>
  <c r="M55" i="4" s="1"/>
  <c r="K43" i="4"/>
  <c r="L43" i="4" s="1"/>
  <c r="M43" i="4" s="1"/>
  <c r="K21" i="4"/>
  <c r="L21" i="4" s="1"/>
  <c r="M21" i="4" s="1"/>
  <c r="K9" i="4"/>
  <c r="L9" i="4" s="1"/>
  <c r="M9" i="4" s="1"/>
  <c r="K29" i="4"/>
  <c r="L29" i="4" s="1"/>
  <c r="K51" i="4"/>
  <c r="L51" i="4" s="1"/>
  <c r="M51" i="4" s="1"/>
  <c r="K59" i="4"/>
  <c r="L59" i="4" s="1"/>
  <c r="K25" i="4"/>
  <c r="L25" i="4" s="1"/>
  <c r="M25" i="4" s="1"/>
  <c r="K13" i="4"/>
  <c r="L13" i="4" s="1"/>
  <c r="K7" i="4"/>
  <c r="L7" i="4" s="1"/>
  <c r="M7" i="4" s="1"/>
  <c r="K61" i="4"/>
  <c r="L61" i="4" s="1"/>
  <c r="M61" i="4" s="1"/>
  <c r="K35" i="4"/>
  <c r="L35" i="4" s="1"/>
  <c r="M35" i="4" s="1"/>
  <c r="K27" i="4"/>
  <c r="L27" i="4" s="1"/>
  <c r="M27" i="4" s="1"/>
  <c r="K47" i="4"/>
  <c r="L47" i="4" s="1"/>
  <c r="M47" i="4" s="1"/>
  <c r="K49" i="4"/>
  <c r="L49" i="4" s="1"/>
  <c r="M49" i="4" s="1"/>
  <c r="K23" i="4"/>
  <c r="L23" i="4" s="1"/>
  <c r="M23" i="4" s="1"/>
  <c r="K53" i="4"/>
  <c r="L53" i="4" s="1"/>
  <c r="M53" i="4" s="1"/>
  <c r="F24" i="4"/>
  <c r="G24" i="4" s="1"/>
  <c r="F36" i="4"/>
  <c r="G36" i="4" s="1"/>
  <c r="F44" i="4"/>
  <c r="G44" i="4" s="1"/>
  <c r="N44" i="4" s="1"/>
  <c r="F52" i="4"/>
  <c r="G52" i="4" s="1"/>
  <c r="F60" i="4"/>
  <c r="G60" i="4" s="1"/>
  <c r="N60" i="4" s="1"/>
  <c r="F23" i="4"/>
  <c r="G23" i="4" s="1"/>
  <c r="F31" i="4"/>
  <c r="G31" i="4" s="1"/>
  <c r="F39" i="4"/>
  <c r="G39" i="4" s="1"/>
  <c r="F47" i="4"/>
  <c r="G47" i="4" s="1"/>
  <c r="F51" i="4"/>
  <c r="G51" i="4" s="1"/>
  <c r="F59" i="4"/>
  <c r="G59" i="4" s="1"/>
  <c r="F28" i="4"/>
  <c r="G28" i="4" s="1"/>
  <c r="F32" i="4"/>
  <c r="G32" i="4" s="1"/>
  <c r="F40" i="4"/>
  <c r="G40" i="4" s="1"/>
  <c r="F56" i="4"/>
  <c r="G56" i="4" s="1"/>
  <c r="F27" i="4"/>
  <c r="G27" i="4" s="1"/>
  <c r="F35" i="4"/>
  <c r="G35" i="4" s="1"/>
  <c r="F43" i="4"/>
  <c r="G43" i="4" s="1"/>
  <c r="F55" i="4"/>
  <c r="G55" i="4" s="1"/>
  <c r="F46" i="4"/>
  <c r="G46" i="4" s="1"/>
  <c r="N46" i="4" s="1"/>
  <c r="F62" i="4"/>
  <c r="G62" i="4" s="1"/>
  <c r="F34" i="4"/>
  <c r="G34" i="4" s="1"/>
  <c r="F61" i="4"/>
  <c r="G61" i="4" s="1"/>
  <c r="F25" i="4"/>
  <c r="G25" i="4" s="1"/>
  <c r="F42" i="4"/>
  <c r="G42" i="4" s="1"/>
  <c r="F30" i="4"/>
  <c r="G30" i="4" s="1"/>
  <c r="F38" i="4"/>
  <c r="G38" i="4" s="1"/>
  <c r="N38" i="4" s="1"/>
  <c r="F45" i="4"/>
  <c r="G45" i="4" s="1"/>
  <c r="F54" i="4"/>
  <c r="G54" i="4" s="1"/>
  <c r="F26" i="4"/>
  <c r="G26" i="4" s="1"/>
  <c r="N26" i="4" s="1"/>
  <c r="F49" i="4"/>
  <c r="G49" i="4" s="1"/>
  <c r="F33" i="4"/>
  <c r="G33" i="4" s="1"/>
  <c r="F57" i="4"/>
  <c r="G57" i="4" s="1"/>
  <c r="N57" i="4" s="1"/>
  <c r="F41" i="4"/>
  <c r="G41" i="4" s="1"/>
  <c r="F50" i="4"/>
  <c r="G50" i="4" s="1"/>
  <c r="F22" i="4"/>
  <c r="G22" i="4" s="1"/>
  <c r="F29" i="4"/>
  <c r="G29" i="4" s="1"/>
  <c r="F58" i="4"/>
  <c r="G58" i="4" s="1"/>
  <c r="N58" i="4" s="1"/>
  <c r="F53" i="4"/>
  <c r="G53" i="4" s="1"/>
  <c r="F21" i="4"/>
  <c r="G21" i="4" s="1"/>
  <c r="F16" i="4"/>
  <c r="G16" i="4" s="1"/>
  <c r="F20" i="4"/>
  <c r="G20" i="4" s="1"/>
  <c r="F19" i="4"/>
  <c r="G19" i="4" s="1"/>
  <c r="N19" i="4" s="1"/>
  <c r="F6" i="4"/>
  <c r="G6" i="4" s="1"/>
  <c r="F10" i="4"/>
  <c r="G10" i="4" s="1"/>
  <c r="F14" i="4"/>
  <c r="G14" i="4" s="1"/>
  <c r="F4" i="4"/>
  <c r="G4" i="4" s="1"/>
  <c r="N4" i="4" s="1"/>
  <c r="F8" i="4"/>
  <c r="G8" i="4" s="1"/>
  <c r="F12" i="4"/>
  <c r="G12" i="4" s="1"/>
  <c r="F5" i="4"/>
  <c r="G5" i="4" s="1"/>
  <c r="F7" i="4"/>
  <c r="G7" i="4" s="1"/>
  <c r="F3" i="4"/>
  <c r="G3" i="4" s="1"/>
  <c r="N3" i="4" s="1"/>
  <c r="F9" i="4"/>
  <c r="G9" i="4" s="1"/>
  <c r="F11" i="4"/>
  <c r="G11" i="4" s="1"/>
  <c r="F13" i="4"/>
  <c r="G13" i="4" s="1"/>
  <c r="F2" i="4"/>
  <c r="K2" i="4"/>
  <c r="AN66" i="4"/>
  <c r="AE2" i="4"/>
  <c r="W66" i="4"/>
  <c r="AC66" i="4"/>
  <c r="AD66" i="4"/>
  <c r="AO66" i="4"/>
  <c r="AB66" i="4"/>
  <c r="AJ2" i="4"/>
  <c r="AS2" i="4"/>
  <c r="AX2" i="4"/>
  <c r="BD30" i="9"/>
  <c r="BE30" i="9" s="1"/>
  <c r="AP28" i="9"/>
  <c r="AQ28" i="9" s="1"/>
  <c r="B90" i="9"/>
  <c r="CF101" i="9"/>
  <c r="CH101" i="9" s="1"/>
  <c r="DW101" i="9"/>
  <c r="BI30" i="9"/>
  <c r="BJ30" i="9" s="1"/>
  <c r="BK30" i="9" s="1"/>
  <c r="DX101" i="9"/>
  <c r="CG106" i="9"/>
  <c r="DX106" i="9" s="1"/>
  <c r="CF104" i="9"/>
  <c r="BF1" i="9"/>
  <c r="BG1" i="9" s="1"/>
  <c r="BH1" i="9" s="1"/>
  <c r="BA1" i="9"/>
  <c r="BB1" i="9" s="1"/>
  <c r="DX103" i="9"/>
  <c r="CF102" i="9"/>
  <c r="CH102" i="9" s="1"/>
  <c r="CF103" i="9"/>
  <c r="CH103" i="9" s="1"/>
  <c r="AQ106" i="9"/>
  <c r="CH106" i="9" s="1"/>
  <c r="DV102" i="9"/>
  <c r="DX102" i="9" s="1"/>
  <c r="DW106" i="9"/>
  <c r="AQ104" i="9"/>
  <c r="CG104" i="9"/>
  <c r="DX104" i="9" s="1"/>
  <c r="CG105" i="9"/>
  <c r="DX105" i="9" s="1"/>
  <c r="DW103" i="9"/>
  <c r="L30" i="9"/>
  <c r="M30" i="9" s="1"/>
  <c r="N30" i="9"/>
  <c r="CG14" i="9"/>
  <c r="DX14" i="9" s="1"/>
  <c r="Q1" i="9"/>
  <c r="O1" i="9"/>
  <c r="P1" i="9" s="1"/>
  <c r="AG4" i="9" s="1"/>
  <c r="AO4" i="9" s="1"/>
  <c r="AP4" i="9" s="1"/>
  <c r="CG4" i="9" s="1"/>
  <c r="DX4" i="9" s="1"/>
  <c r="AQ14" i="9"/>
  <c r="DW105" i="9"/>
  <c r="AQ79" i="9"/>
  <c r="CG79" i="9"/>
  <c r="DW45" i="9"/>
  <c r="DW7" i="9"/>
  <c r="CF15" i="9"/>
  <c r="CG46" i="9"/>
  <c r="DX46" i="9" s="1"/>
  <c r="AQ95" i="9"/>
  <c r="DW8" i="9"/>
  <c r="CG3" i="9"/>
  <c r="DW26" i="9"/>
  <c r="DW57" i="9"/>
  <c r="CG15" i="9"/>
  <c r="DX15" i="9" s="1"/>
  <c r="CX30" i="9"/>
  <c r="CY30" i="9" s="1"/>
  <c r="CZ30" i="9"/>
  <c r="CF105" i="9"/>
  <c r="CH105" i="9" s="1"/>
  <c r="DW14" i="9"/>
  <c r="CG58" i="9"/>
  <c r="DX58" i="9" s="1"/>
  <c r="CF56" i="9"/>
  <c r="CG37" i="9"/>
  <c r="DX37" i="9" s="1"/>
  <c r="DW46" i="9"/>
  <c r="CF43" i="9"/>
  <c r="CH43" i="9" s="1"/>
  <c r="DY43" i="9" s="1"/>
  <c r="CG42" i="9"/>
  <c r="DW73" i="9"/>
  <c r="AQ42" i="9"/>
  <c r="CF58" i="9"/>
  <c r="DW27" i="9"/>
  <c r="CF47" i="9"/>
  <c r="CG45" i="9"/>
  <c r="DX45" i="9" s="1"/>
  <c r="DW16" i="9"/>
  <c r="AQ55" i="9"/>
  <c r="CH55" i="9" s="1"/>
  <c r="AQ15" i="9"/>
  <c r="DW37" i="9"/>
  <c r="CF2" i="9"/>
  <c r="AQ51" i="9"/>
  <c r="CF14" i="9"/>
  <c r="CG55" i="9"/>
  <c r="CF31" i="9"/>
  <c r="CG31" i="9"/>
  <c r="DX31" i="9" s="1"/>
  <c r="CF21" i="9"/>
  <c r="CH21" i="9" s="1"/>
  <c r="CF46" i="9"/>
  <c r="DW50" i="9"/>
  <c r="AQ53" i="9"/>
  <c r="AP56" i="9"/>
  <c r="CG56" i="9" s="1"/>
  <c r="DX56" i="9" s="1"/>
  <c r="DW89" i="9"/>
  <c r="CG25" i="9"/>
  <c r="DX25" i="9" s="1"/>
  <c r="CF25" i="9"/>
  <c r="CH25" i="9" s="1"/>
  <c r="CF69" i="9"/>
  <c r="CG57" i="9"/>
  <c r="DX57" i="9" s="1"/>
  <c r="CG83" i="9"/>
  <c r="CG43" i="9"/>
  <c r="DX43" i="9" s="1"/>
  <c r="AQ31" i="9"/>
  <c r="CF42" i="9"/>
  <c r="CF32" i="9"/>
  <c r="AQ46" i="9"/>
  <c r="CG84" i="9"/>
  <c r="DV72" i="9"/>
  <c r="DW72" i="9" s="1"/>
  <c r="DV55" i="9"/>
  <c r="CF83" i="9"/>
  <c r="CH83" i="9" s="1"/>
  <c r="DW74" i="9"/>
  <c r="AQ58" i="9"/>
  <c r="CE44" i="9"/>
  <c r="CF44" i="9" s="1"/>
  <c r="CG82" i="9"/>
  <c r="DW58" i="9"/>
  <c r="CF37" i="9"/>
  <c r="CH37" i="9" s="1"/>
  <c r="DW25" i="9"/>
  <c r="CE49" i="9"/>
  <c r="CF49" i="9" s="1"/>
  <c r="DV28" i="9"/>
  <c r="AP73" i="9"/>
  <c r="AQ73" i="9" s="1"/>
  <c r="DV22" i="9"/>
  <c r="DW22" i="9" s="1"/>
  <c r="AP52" i="9"/>
  <c r="AQ52" i="9" s="1"/>
  <c r="CE36" i="9"/>
  <c r="DV12" i="9"/>
  <c r="DW12" i="9" s="1"/>
  <c r="CE74" i="9"/>
  <c r="CG74" i="9" s="1"/>
  <c r="DX74" i="9" s="1"/>
  <c r="AP50" i="9"/>
  <c r="AQ50" i="9" s="1"/>
  <c r="AP36" i="9"/>
  <c r="AQ36" i="9" s="1"/>
  <c r="CE72" i="9"/>
  <c r="DV51" i="9"/>
  <c r="DW51" i="9" s="1"/>
  <c r="CE73" i="9"/>
  <c r="DW71" i="9"/>
  <c r="AQ3" i="9"/>
  <c r="CH3" i="9" s="1"/>
  <c r="CF20" i="9"/>
  <c r="DV54" i="9"/>
  <c r="AP41" i="9"/>
  <c r="AQ41" i="9" s="1"/>
  <c r="DV3" i="9"/>
  <c r="DV21" i="9"/>
  <c r="DV49" i="9"/>
  <c r="DW49" i="9" s="1"/>
  <c r="AP89" i="9"/>
  <c r="AQ89" i="9" s="1"/>
  <c r="AP2" i="9"/>
  <c r="CG2" i="9" s="1"/>
  <c r="DX2" i="9" s="1"/>
  <c r="AP72" i="9"/>
  <c r="AQ72" i="9" s="1"/>
  <c r="DV95" i="9"/>
  <c r="CE51" i="9"/>
  <c r="CG51" i="9" s="1"/>
  <c r="AP44" i="9"/>
  <c r="AQ44" i="9" s="1"/>
  <c r="AP69" i="9"/>
  <c r="CG69" i="9" s="1"/>
  <c r="CE7" i="9"/>
  <c r="CE34" i="9"/>
  <c r="CG34" i="9" s="1"/>
  <c r="DX34" i="9" s="1"/>
  <c r="CF45" i="9"/>
  <c r="CH45" i="9" s="1"/>
  <c r="DV83" i="9"/>
  <c r="CE38" i="9"/>
  <c r="CE50" i="9"/>
  <c r="CE41" i="9"/>
  <c r="AP38" i="9"/>
  <c r="AQ38" i="9" s="1"/>
  <c r="DV90" i="9"/>
  <c r="DW90" i="9" s="1"/>
  <c r="DV47" i="9"/>
  <c r="DW47" i="9" s="1"/>
  <c r="AP32" i="9"/>
  <c r="CG32" i="9" s="1"/>
  <c r="AP49" i="9"/>
  <c r="AQ49" i="9" s="1"/>
  <c r="AP27" i="9"/>
  <c r="AQ27" i="9" s="1"/>
  <c r="CF82" i="9"/>
  <c r="CH82" i="9" s="1"/>
  <c r="CE8" i="9"/>
  <c r="CG8" i="9" s="1"/>
  <c r="DX8" i="9" s="1"/>
  <c r="DV35" i="9"/>
  <c r="CE89" i="9"/>
  <c r="CF89" i="9" s="1"/>
  <c r="CE26" i="9"/>
  <c r="CF26" i="9" s="1"/>
  <c r="CE48" i="9"/>
  <c r="DV69" i="9"/>
  <c r="DW69" i="9" s="1"/>
  <c r="CE54" i="9"/>
  <c r="CG54" i="9" s="1"/>
  <c r="CE53" i="9"/>
  <c r="CG53" i="9" s="1"/>
  <c r="DX53" i="9" s="1"/>
  <c r="CE40" i="9"/>
  <c r="CG40" i="9" s="1"/>
  <c r="DX40" i="9" s="1"/>
  <c r="CE27" i="9"/>
  <c r="AP7" i="9"/>
  <c r="AQ7" i="9" s="1"/>
  <c r="AP47" i="9"/>
  <c r="CG47" i="9" s="1"/>
  <c r="DV44" i="9"/>
  <c r="DV5" i="9"/>
  <c r="DW5" i="9" s="1"/>
  <c r="CE108" i="9"/>
  <c r="CG108" i="9" s="1"/>
  <c r="DX108" i="9" s="1"/>
  <c r="DV42" i="9"/>
  <c r="CF95" i="9"/>
  <c r="CG95" i="9"/>
  <c r="DW38" i="9"/>
  <c r="DW34" i="9"/>
  <c r="AP48" i="9"/>
  <c r="AQ48" i="9" s="1"/>
  <c r="DV32" i="9"/>
  <c r="DW32" i="9" s="1"/>
  <c r="CG21" i="9"/>
  <c r="CE52" i="9"/>
  <c r="CF52" i="9" s="1"/>
  <c r="CE33" i="9"/>
  <c r="AP26" i="9"/>
  <c r="AQ26" i="9" s="1"/>
  <c r="CF57" i="9"/>
  <c r="CH57" i="9" s="1"/>
  <c r="CE5" i="9"/>
  <c r="DV24" i="9"/>
  <c r="DW24" i="9" s="1"/>
  <c r="DV11" i="9"/>
  <c r="DW11" i="9" s="1"/>
  <c r="DV9" i="9"/>
  <c r="DW9" i="9" s="1"/>
  <c r="CG22" i="9"/>
  <c r="AP11" i="9"/>
  <c r="AQ11" i="9" s="1"/>
  <c r="CE13" i="9"/>
  <c r="CG13" i="9" s="1"/>
  <c r="AP18" i="9"/>
  <c r="AQ18" i="9" s="1"/>
  <c r="CE68" i="9"/>
  <c r="CF68" i="9" s="1"/>
  <c r="CE18" i="9"/>
  <c r="AP9" i="9"/>
  <c r="AQ9" i="9" s="1"/>
  <c r="CF79" i="9"/>
  <c r="AP68" i="9"/>
  <c r="AQ68" i="9" s="1"/>
  <c r="DV20" i="9"/>
  <c r="CE6" i="9"/>
  <c r="CE90" i="9"/>
  <c r="DV84" i="9"/>
  <c r="CE11" i="9"/>
  <c r="AP12" i="9"/>
  <c r="AQ12" i="9" s="1"/>
  <c r="DV80" i="9"/>
  <c r="DW80" i="9" s="1"/>
  <c r="CE19" i="9"/>
  <c r="AP6" i="9"/>
  <c r="AQ6" i="9" s="1"/>
  <c r="DV79" i="9"/>
  <c r="CF22" i="9"/>
  <c r="CH22" i="9" s="1"/>
  <c r="DV82" i="9"/>
  <c r="DV17" i="9"/>
  <c r="DW17" i="9" s="1"/>
  <c r="AQ84" i="9"/>
  <c r="CH84" i="9" s="1"/>
  <c r="AP71" i="9"/>
  <c r="AQ71" i="9" s="1"/>
  <c r="AP90" i="9"/>
  <c r="AQ90" i="9" s="1"/>
  <c r="DV18" i="9"/>
  <c r="DV68" i="9"/>
  <c r="DW68" i="9" s="1"/>
  <c r="CE17" i="9"/>
  <c r="CG17" i="9" s="1"/>
  <c r="DV6" i="9"/>
  <c r="CE24" i="9"/>
  <c r="CG24" i="9" s="1"/>
  <c r="CE12" i="9"/>
  <c r="CF12" i="9" s="1"/>
  <c r="AP81" i="9"/>
  <c r="AQ81" i="9" s="1"/>
  <c r="CE71" i="9"/>
  <c r="AP19" i="9"/>
  <c r="AQ19" i="9" s="1"/>
  <c r="DV81" i="9"/>
  <c r="AP70" i="9"/>
  <c r="CG70" i="9" s="1"/>
  <c r="CE16" i="9"/>
  <c r="CG16" i="9" s="1"/>
  <c r="DX16" i="9" s="1"/>
  <c r="DV19" i="9"/>
  <c r="DW19" i="9" s="1"/>
  <c r="DV70" i="9"/>
  <c r="DW70" i="9" s="1"/>
  <c r="CE9" i="9"/>
  <c r="CF9" i="9" s="1"/>
  <c r="DV13" i="9"/>
  <c r="CE81" i="9"/>
  <c r="CE80" i="9"/>
  <c r="CG80" i="9" s="1"/>
  <c r="AP20" i="9"/>
  <c r="CG20" i="9" s="1"/>
  <c r="G2" i="4" l="1"/>
  <c r="G66" i="4" s="1"/>
  <c r="F66" i="4"/>
  <c r="N45" i="4"/>
  <c r="E45" i="6" s="1"/>
  <c r="N22" i="4"/>
  <c r="N8" i="4"/>
  <c r="N25" i="4"/>
  <c r="E25" i="6" s="1"/>
  <c r="L2" i="4"/>
  <c r="K66" i="4"/>
  <c r="N35" i="4"/>
  <c r="E17" i="6" s="1"/>
  <c r="N27" i="4"/>
  <c r="E27" i="6" s="1"/>
  <c r="N29" i="4"/>
  <c r="N41" i="4"/>
  <c r="N39" i="4"/>
  <c r="E39" i="6" s="1"/>
  <c r="N30" i="4"/>
  <c r="E30" i="6" s="1"/>
  <c r="L30" i="6" s="1"/>
  <c r="N6" i="4"/>
  <c r="E6" i="6" s="1"/>
  <c r="L6" i="6" s="1"/>
  <c r="N28" i="4"/>
  <c r="E28" i="6" s="1"/>
  <c r="AC28" i="6" s="1"/>
  <c r="N12" i="4"/>
  <c r="E12" i="6" s="1"/>
  <c r="L12" i="6" s="1"/>
  <c r="P12" i="6" s="1"/>
  <c r="Q12" i="6" s="1"/>
  <c r="N9" i="4"/>
  <c r="E9" i="6" s="1"/>
  <c r="L9" i="6" s="1"/>
  <c r="N42" i="4"/>
  <c r="E37" i="6" s="1"/>
  <c r="L37" i="6" s="1"/>
  <c r="P37" i="6" s="1"/>
  <c r="Q37" i="6" s="1"/>
  <c r="AA37" i="6" s="1"/>
  <c r="N21" i="4"/>
  <c r="E21" i="6" s="1"/>
  <c r="L21" i="6" s="1"/>
  <c r="N33" i="4"/>
  <c r="E33" i="6" s="1"/>
  <c r="N52" i="4"/>
  <c r="E52" i="6" s="1"/>
  <c r="L52" i="6" s="1"/>
  <c r="N53" i="4"/>
  <c r="E53" i="6" s="1"/>
  <c r="N13" i="4"/>
  <c r="E13" i="6" s="1"/>
  <c r="L13" i="6" s="1"/>
  <c r="P13" i="6" s="1"/>
  <c r="Q13" i="6" s="1"/>
  <c r="N55" i="4"/>
  <c r="N50" i="4"/>
  <c r="E50" i="6" s="1"/>
  <c r="N23" i="4"/>
  <c r="E23" i="6" s="1"/>
  <c r="L23" i="6" s="1"/>
  <c r="N31" i="4"/>
  <c r="E31" i="6" s="1"/>
  <c r="N56" i="4"/>
  <c r="E15" i="6" s="1"/>
  <c r="N40" i="4"/>
  <c r="N24" i="4"/>
  <c r="E29" i="6" s="1"/>
  <c r="L29" i="6" s="1"/>
  <c r="AI66" i="4"/>
  <c r="N49" i="4"/>
  <c r="E49" i="6" s="1"/>
  <c r="N61" i="4"/>
  <c r="E61" i="6" s="1"/>
  <c r="L61" i="6" s="1"/>
  <c r="N59" i="4"/>
  <c r="N62" i="4"/>
  <c r="E63" i="6" s="1"/>
  <c r="N14" i="4"/>
  <c r="E57" i="6" s="1"/>
  <c r="N36" i="4"/>
  <c r="E36" i="6" s="1"/>
  <c r="L36" i="6" s="1"/>
  <c r="N20" i="4"/>
  <c r="E20" i="6" s="1"/>
  <c r="L20" i="6" s="1"/>
  <c r="N47" i="4"/>
  <c r="E47" i="6" s="1"/>
  <c r="N7" i="4"/>
  <c r="E7" i="6" s="1"/>
  <c r="L7" i="6" s="1"/>
  <c r="P7" i="6" s="1"/>
  <c r="Q7" i="6" s="1"/>
  <c r="N51" i="4"/>
  <c r="E51" i="6" s="1"/>
  <c r="N43" i="4"/>
  <c r="E42" i="6" s="1"/>
  <c r="N11" i="4"/>
  <c r="E11" i="6" s="1"/>
  <c r="L11" i="6" s="1"/>
  <c r="P11" i="6" s="1"/>
  <c r="Q11" i="6" s="1"/>
  <c r="N5" i="4"/>
  <c r="E5" i="6" s="1"/>
  <c r="N34" i="4"/>
  <c r="E34" i="6" s="1"/>
  <c r="N54" i="4"/>
  <c r="E54" i="6" s="1"/>
  <c r="L54" i="6" s="1"/>
  <c r="N10" i="4"/>
  <c r="E10" i="6" s="1"/>
  <c r="L10" i="6" s="1"/>
  <c r="N32" i="4"/>
  <c r="N16" i="4"/>
  <c r="E48" i="6" s="1"/>
  <c r="E24" i="6"/>
  <c r="L24" i="6" s="1"/>
  <c r="E19" i="6"/>
  <c r="L19" i="6" s="1"/>
  <c r="E26" i="6"/>
  <c r="L26" i="6" s="1"/>
  <c r="E44" i="6"/>
  <c r="E38" i="6"/>
  <c r="L38" i="6" s="1"/>
  <c r="E46" i="6"/>
  <c r="AC46" i="6" s="1"/>
  <c r="E3" i="6"/>
  <c r="E4" i="6"/>
  <c r="E58" i="6"/>
  <c r="E8" i="6"/>
  <c r="L8" i="6" s="1"/>
  <c r="E60" i="6"/>
  <c r="AE66" i="4"/>
  <c r="AS66" i="4"/>
  <c r="AT2" i="4"/>
  <c r="X66" i="4"/>
  <c r="AX66" i="4"/>
  <c r="AY2" i="4"/>
  <c r="AJ66" i="4"/>
  <c r="DY101" i="9"/>
  <c r="CG28" i="9"/>
  <c r="DX28" i="9" s="1"/>
  <c r="BI1" i="9"/>
  <c r="BJ1" i="9" s="1"/>
  <c r="BK1" i="9" s="1"/>
  <c r="CH104" i="9"/>
  <c r="DY104" i="9" s="1"/>
  <c r="DY106" i="9"/>
  <c r="DX83" i="9"/>
  <c r="CH15" i="9"/>
  <c r="DY15" i="9" s="1"/>
  <c r="DY103" i="9"/>
  <c r="DW102" i="9"/>
  <c r="DY102" i="9" s="1"/>
  <c r="CH79" i="9"/>
  <c r="DX79" i="9"/>
  <c r="AQ4" i="9"/>
  <c r="CH4" i="9" s="1"/>
  <c r="DY4" i="9" s="1"/>
  <c r="DY105" i="9"/>
  <c r="Q30" i="9"/>
  <c r="O30" i="9"/>
  <c r="P30" i="9" s="1"/>
  <c r="AG33" i="9" s="1"/>
  <c r="AO33" i="9" s="1"/>
  <c r="AP33" i="9" s="1"/>
  <c r="AQ33" i="9" s="1"/>
  <c r="CH31" i="9"/>
  <c r="DY31" i="9" s="1"/>
  <c r="CH14" i="9"/>
  <c r="DY14" i="9" s="1"/>
  <c r="T1" i="9"/>
  <c r="U1" i="9" s="1"/>
  <c r="V1" i="9" s="1"/>
  <c r="R1" i="9"/>
  <c r="S1" i="9" s="1"/>
  <c r="AG5" i="9"/>
  <c r="AO5" i="9" s="1"/>
  <c r="AP5" i="9" s="1"/>
  <c r="AQ5" i="9" s="1"/>
  <c r="DX3" i="9"/>
  <c r="DY45" i="9"/>
  <c r="DW3" i="9"/>
  <c r="DY3" i="9" s="1"/>
  <c r="CH95" i="9"/>
  <c r="DY57" i="9"/>
  <c r="CH42" i="9"/>
  <c r="CG73" i="9"/>
  <c r="DX73" i="9" s="1"/>
  <c r="DX82" i="9"/>
  <c r="DX42" i="9"/>
  <c r="CH58" i="9"/>
  <c r="DY58" i="9" s="1"/>
  <c r="AQ56" i="9"/>
  <c r="CH56" i="9" s="1"/>
  <c r="DY56" i="9" s="1"/>
  <c r="DY37" i="9"/>
  <c r="DX84" i="9"/>
  <c r="DW83" i="9"/>
  <c r="DY83" i="9" s="1"/>
  <c r="CH46" i="9"/>
  <c r="DY46" i="9" s="1"/>
  <c r="DX55" i="9"/>
  <c r="CG36" i="9"/>
  <c r="DX36" i="9" s="1"/>
  <c r="CG41" i="9"/>
  <c r="DX41" i="9" s="1"/>
  <c r="AQ69" i="9"/>
  <c r="CH69" i="9" s="1"/>
  <c r="DY69" i="9" s="1"/>
  <c r="DX70" i="9"/>
  <c r="CH44" i="9"/>
  <c r="CF13" i="9"/>
  <c r="CH13" i="9" s="1"/>
  <c r="DX21" i="9"/>
  <c r="DX13" i="9"/>
  <c r="CF34" i="9"/>
  <c r="CH34" i="9" s="1"/>
  <c r="DY34" i="9" s="1"/>
  <c r="DX22" i="9"/>
  <c r="CG27" i="9"/>
  <c r="DX27" i="9" s="1"/>
  <c r="CG26" i="9"/>
  <c r="DX26" i="9" s="1"/>
  <c r="CG7" i="9"/>
  <c r="DX7" i="9" s="1"/>
  <c r="CG44" i="9"/>
  <c r="DX44" i="9" s="1"/>
  <c r="DY25" i="9"/>
  <c r="CG90" i="9"/>
  <c r="DX90" i="9" s="1"/>
  <c r="CF40" i="9"/>
  <c r="CH40" i="9" s="1"/>
  <c r="DY40" i="9" s="1"/>
  <c r="CH89" i="9"/>
  <c r="DY89" i="9" s="1"/>
  <c r="DY22" i="9"/>
  <c r="CF16" i="9"/>
  <c r="CH16" i="9" s="1"/>
  <c r="DY16" i="9" s="1"/>
  <c r="DW82" i="9"/>
  <c r="DY82" i="9" s="1"/>
  <c r="DW44" i="9"/>
  <c r="CG48" i="9"/>
  <c r="DX48" i="9" s="1"/>
  <c r="CG38" i="9"/>
  <c r="DX38" i="9" s="1"/>
  <c r="DW55" i="9"/>
  <c r="DY55" i="9" s="1"/>
  <c r="CH49" i="9"/>
  <c r="DY49" i="9" s="1"/>
  <c r="CG81" i="9"/>
  <c r="DX81" i="9" s="1"/>
  <c r="CF24" i="9"/>
  <c r="CH24" i="9" s="1"/>
  <c r="DY24" i="9" s="1"/>
  <c r="CG18" i="9"/>
  <c r="DX18" i="9" s="1"/>
  <c r="CF27" i="9"/>
  <c r="CH27" i="9" s="1"/>
  <c r="DY27" i="9" s="1"/>
  <c r="CG50" i="9"/>
  <c r="DX50" i="9" s="1"/>
  <c r="DX95" i="9"/>
  <c r="DX54" i="9"/>
  <c r="CF73" i="9"/>
  <c r="CH73" i="9" s="1"/>
  <c r="DY73" i="9" s="1"/>
  <c r="CG19" i="9"/>
  <c r="DX19" i="9" s="1"/>
  <c r="CG11" i="9"/>
  <c r="DX11" i="9" s="1"/>
  <c r="CG6" i="9"/>
  <c r="DX6" i="9" s="1"/>
  <c r="CH68" i="9"/>
  <c r="DY68" i="9" s="1"/>
  <c r="CG52" i="9"/>
  <c r="DX52" i="9" s="1"/>
  <c r="CF108" i="9"/>
  <c r="CH108" i="9" s="1"/>
  <c r="DY108" i="9" s="1"/>
  <c r="CF8" i="9"/>
  <c r="CH8" i="9" s="1"/>
  <c r="DY8" i="9" s="1"/>
  <c r="DX47" i="9"/>
  <c r="CF50" i="9"/>
  <c r="CH50" i="9" s="1"/>
  <c r="DY50" i="9" s="1"/>
  <c r="CF7" i="9"/>
  <c r="CH7" i="9" s="1"/>
  <c r="DY7" i="9" s="1"/>
  <c r="DW95" i="9"/>
  <c r="AQ2" i="9"/>
  <c r="CH2" i="9" s="1"/>
  <c r="DY2" i="9" s="1"/>
  <c r="DW54" i="9"/>
  <c r="DX51" i="9"/>
  <c r="CH28" i="9"/>
  <c r="CH26" i="9"/>
  <c r="DY26" i="9" s="1"/>
  <c r="CG72" i="9"/>
  <c r="DX72" i="9" s="1"/>
  <c r="CH52" i="9"/>
  <c r="DY52" i="9" s="1"/>
  <c r="CF53" i="9"/>
  <c r="CH53" i="9" s="1"/>
  <c r="DY53" i="9" s="1"/>
  <c r="CF54" i="9"/>
  <c r="CH54" i="9" s="1"/>
  <c r="CF48" i="9"/>
  <c r="CH48" i="9" s="1"/>
  <c r="DY48" i="9" s="1"/>
  <c r="DW35" i="9"/>
  <c r="CG49" i="9"/>
  <c r="DX49" i="9" s="1"/>
  <c r="CG71" i="9"/>
  <c r="DX71" i="9" s="1"/>
  <c r="DW84" i="9"/>
  <c r="DY84" i="9" s="1"/>
  <c r="CG68" i="9"/>
  <c r="DX68" i="9" s="1"/>
  <c r="CF33" i="9"/>
  <c r="DX32" i="9"/>
  <c r="DW42" i="9"/>
  <c r="AQ47" i="9"/>
  <c r="CH47" i="9" s="1"/>
  <c r="DY47" i="9" s="1"/>
  <c r="CG89" i="9"/>
  <c r="DX89" i="9" s="1"/>
  <c r="AQ32" i="9"/>
  <c r="CH32" i="9" s="1"/>
  <c r="DY32" i="9" s="1"/>
  <c r="CF41" i="9"/>
  <c r="CH41" i="9" s="1"/>
  <c r="DY41" i="9" s="1"/>
  <c r="CF38" i="9"/>
  <c r="CH38" i="9" s="1"/>
  <c r="DY38" i="9" s="1"/>
  <c r="DX69" i="9"/>
  <c r="CF51" i="9"/>
  <c r="CH51" i="9" s="1"/>
  <c r="DY51" i="9" s="1"/>
  <c r="DW21" i="9"/>
  <c r="DY21" i="9" s="1"/>
  <c r="CF72" i="9"/>
  <c r="CH72" i="9" s="1"/>
  <c r="DY72" i="9" s="1"/>
  <c r="CF74" i="9"/>
  <c r="CH74" i="9" s="1"/>
  <c r="DY74" i="9" s="1"/>
  <c r="CF36" i="9"/>
  <c r="CH36" i="9" s="1"/>
  <c r="DY36" i="9" s="1"/>
  <c r="DW28" i="9"/>
  <c r="DW81" i="9"/>
  <c r="DW79" i="9"/>
  <c r="AQ20" i="9"/>
  <c r="CH20" i="9" s="1"/>
  <c r="CF81" i="9"/>
  <c r="CH81" i="9" s="1"/>
  <c r="CG9" i="9"/>
  <c r="DX9" i="9" s="1"/>
  <c r="AQ70" i="9"/>
  <c r="CH70" i="9" s="1"/>
  <c r="DY70" i="9" s="1"/>
  <c r="CF71" i="9"/>
  <c r="CH71" i="9" s="1"/>
  <c r="DY71" i="9" s="1"/>
  <c r="CG12" i="9"/>
  <c r="DX12" i="9" s="1"/>
  <c r="DW6" i="9"/>
  <c r="CF19" i="9"/>
  <c r="CH19" i="9" s="1"/>
  <c r="DY19" i="9" s="1"/>
  <c r="CF6" i="9"/>
  <c r="CH6" i="9" s="1"/>
  <c r="CF18" i="9"/>
  <c r="CH18" i="9" s="1"/>
  <c r="CF5" i="9"/>
  <c r="DX20" i="9"/>
  <c r="CH12" i="9"/>
  <c r="DY12" i="9" s="1"/>
  <c r="CF80" i="9"/>
  <c r="CH80" i="9" s="1"/>
  <c r="DY80" i="9" s="1"/>
  <c r="DW13" i="9"/>
  <c r="CH9" i="9"/>
  <c r="DY9" i="9" s="1"/>
  <c r="CF17" i="9"/>
  <c r="CH17" i="9" s="1"/>
  <c r="DY17" i="9" s="1"/>
  <c r="DW18" i="9"/>
  <c r="DX17" i="9"/>
  <c r="DX80" i="9"/>
  <c r="CF11" i="9"/>
  <c r="CH11" i="9" s="1"/>
  <c r="DY11" i="9" s="1"/>
  <c r="CF90" i="9"/>
  <c r="CH90" i="9" s="1"/>
  <c r="DY90" i="9" s="1"/>
  <c r="DW20" i="9"/>
  <c r="DX24" i="9"/>
  <c r="E62" i="6" l="1"/>
  <c r="L62" i="6" s="1"/>
  <c r="Q62" i="6" s="1"/>
  <c r="AA62" i="6" s="1"/>
  <c r="E22" i="6"/>
  <c r="L22" i="6" s="1"/>
  <c r="M2" i="4"/>
  <c r="M66" i="4" s="1"/>
  <c r="L66" i="4"/>
  <c r="E43" i="6"/>
  <c r="AD43" i="6" s="1"/>
  <c r="E55" i="6"/>
  <c r="AC55" i="6" s="1"/>
  <c r="E14" i="6"/>
  <c r="E40" i="6"/>
  <c r="E56" i="6"/>
  <c r="AC56" i="6" s="1"/>
  <c r="E35" i="6"/>
  <c r="AC35" i="6" s="1"/>
  <c r="E16" i="6"/>
  <c r="L16" i="6" s="1"/>
  <c r="P16" i="6" s="1"/>
  <c r="Q16" i="6" s="1"/>
  <c r="E41" i="6"/>
  <c r="L41" i="6" s="1"/>
  <c r="P41" i="6" s="1"/>
  <c r="Q41" i="6" s="1"/>
  <c r="AA41" i="6" s="1"/>
  <c r="E32" i="6"/>
  <c r="L32" i="6" s="1"/>
  <c r="AC48" i="6"/>
  <c r="AD48" i="6"/>
  <c r="AD63" i="6"/>
  <c r="AC63" i="6"/>
  <c r="AD54" i="6"/>
  <c r="AC54" i="6"/>
  <c r="AD28" i="6"/>
  <c r="AE28" i="6" s="1"/>
  <c r="AD46" i="6"/>
  <c r="AE46" i="6" s="1"/>
  <c r="L46" i="6"/>
  <c r="P46" i="6" s="1"/>
  <c r="Q46" i="6" s="1"/>
  <c r="AA46" i="6" s="1"/>
  <c r="AD30" i="6"/>
  <c r="L28" i="6"/>
  <c r="P28" i="6" s="1"/>
  <c r="Q28" i="6" s="1"/>
  <c r="AA28" i="6" s="1"/>
  <c r="AC30" i="6"/>
  <c r="P23" i="6"/>
  <c r="Q23" i="6" s="1"/>
  <c r="P29" i="6"/>
  <c r="Q29" i="6" s="1"/>
  <c r="AA29" i="6" s="1"/>
  <c r="L60" i="6"/>
  <c r="AC60" i="6"/>
  <c r="AD60" i="6"/>
  <c r="L53" i="6"/>
  <c r="AC53" i="6"/>
  <c r="AD53" i="6"/>
  <c r="P24" i="6"/>
  <c r="Q24" i="6" s="1"/>
  <c r="P20" i="6"/>
  <c r="Q20" i="6" s="1"/>
  <c r="L47" i="6"/>
  <c r="AC47" i="6"/>
  <c r="AD47" i="6"/>
  <c r="L4" i="6"/>
  <c r="AD4" i="6"/>
  <c r="AC4" i="6"/>
  <c r="L33" i="6"/>
  <c r="AC33" i="6"/>
  <c r="AD33" i="6"/>
  <c r="P22" i="6"/>
  <c r="Q22" i="6" s="1"/>
  <c r="P21" i="6"/>
  <c r="Q21" i="6" s="1"/>
  <c r="L3" i="6"/>
  <c r="AD3" i="6"/>
  <c r="AC3" i="6"/>
  <c r="P30" i="6"/>
  <c r="Q30" i="6" s="1"/>
  <c r="AA30" i="6" s="1"/>
  <c r="P61" i="6"/>
  <c r="Q61" i="6" s="1"/>
  <c r="AA61" i="6" s="1"/>
  <c r="L44" i="6"/>
  <c r="AD44" i="6"/>
  <c r="AC44" i="6"/>
  <c r="AA49" i="6"/>
  <c r="AC31" i="6"/>
  <c r="AD31" i="6"/>
  <c r="L34" i="6"/>
  <c r="AD34" i="6"/>
  <c r="AC34" i="6"/>
  <c r="L50" i="6"/>
  <c r="AD50" i="6"/>
  <c r="AC50" i="6"/>
  <c r="P19" i="6"/>
  <c r="Q19" i="6" s="1"/>
  <c r="P38" i="6"/>
  <c r="Q38" i="6" s="1"/>
  <c r="AA38" i="6" s="1"/>
  <c r="P54" i="6"/>
  <c r="Q54" i="6" s="1"/>
  <c r="AA54" i="6" s="1"/>
  <c r="L51" i="6"/>
  <c r="AD51" i="6"/>
  <c r="AC51" i="6"/>
  <c r="P10" i="6"/>
  <c r="Q10" i="6" s="1"/>
  <c r="L27" i="6"/>
  <c r="P27" i="6" s="1"/>
  <c r="Q27" i="6" s="1"/>
  <c r="AA27" i="6" s="1"/>
  <c r="AC27" i="6"/>
  <c r="AD27" i="6"/>
  <c r="P8" i="6"/>
  <c r="Q8" i="6" s="1"/>
  <c r="L58" i="6"/>
  <c r="AD58" i="6"/>
  <c r="AC58" i="6"/>
  <c r="L25" i="6"/>
  <c r="AC25" i="6"/>
  <c r="AD25" i="6"/>
  <c r="P62" i="6"/>
  <c r="L45" i="6"/>
  <c r="AC45" i="6"/>
  <c r="AD45" i="6"/>
  <c r="P36" i="6"/>
  <c r="Q36" i="6" s="1"/>
  <c r="AA36" i="6" s="1"/>
  <c r="P6" i="6"/>
  <c r="Q6" i="6" s="1"/>
  <c r="P26" i="6"/>
  <c r="Q26" i="6" s="1"/>
  <c r="AA26" i="6" s="1"/>
  <c r="P52" i="6"/>
  <c r="Q52" i="6" s="1"/>
  <c r="AA52" i="6" s="1"/>
  <c r="L42" i="6"/>
  <c r="AC42" i="6"/>
  <c r="AD42" i="6"/>
  <c r="L39" i="6"/>
  <c r="AC39" i="6"/>
  <c r="AD39" i="6"/>
  <c r="P9" i="6"/>
  <c r="Q9" i="6" s="1"/>
  <c r="L57" i="6"/>
  <c r="AD57" i="6"/>
  <c r="AC57" i="6"/>
  <c r="AY66" i="4"/>
  <c r="AT66" i="4"/>
  <c r="CH33" i="9"/>
  <c r="DY33" i="9" s="1"/>
  <c r="DY42" i="9"/>
  <c r="DY79" i="9"/>
  <c r="CG5" i="9"/>
  <c r="DX5" i="9" s="1"/>
  <c r="CH5" i="9"/>
  <c r="DY5" i="9" s="1"/>
  <c r="AG35" i="9"/>
  <c r="AO35" i="9" s="1"/>
  <c r="AP35" i="9" s="1"/>
  <c r="T30" i="9"/>
  <c r="U30" i="9" s="1"/>
  <c r="V30" i="9" s="1"/>
  <c r="R30" i="9"/>
  <c r="S30" i="9" s="1"/>
  <c r="CG33" i="9"/>
  <c r="DX33" i="9" s="1"/>
  <c r="DY95" i="9"/>
  <c r="DY28" i="9"/>
  <c r="DY13" i="9"/>
  <c r="DY44" i="9"/>
  <c r="DY54" i="9"/>
  <c r="DY6" i="9"/>
  <c r="DY20" i="9"/>
  <c r="DY18" i="9"/>
  <c r="DY81" i="9"/>
  <c r="A89" i="9"/>
  <c r="A95" i="9"/>
  <c r="L35" i="6" l="1"/>
  <c r="P35" i="6" s="1"/>
  <c r="Q35" i="6" s="1"/>
  <c r="AA35" i="6" s="1"/>
  <c r="L43" i="6"/>
  <c r="L55" i="6"/>
  <c r="P55" i="6" s="1"/>
  <c r="Q55" i="6" s="1"/>
  <c r="AA55" i="6" s="1"/>
  <c r="AD55" i="6"/>
  <c r="AE55" i="6" s="1"/>
  <c r="AC32" i="6"/>
  <c r="AD56" i="6"/>
  <c r="AE56" i="6" s="1"/>
  <c r="AC43" i="6"/>
  <c r="AE43" i="6" s="1"/>
  <c r="L56" i="6"/>
  <c r="P56" i="6" s="1"/>
  <c r="Q56" i="6" s="1"/>
  <c r="AA56" i="6" s="1"/>
  <c r="AD35" i="6"/>
  <c r="AC40" i="6"/>
  <c r="AD40" i="6"/>
  <c r="AD32" i="6"/>
  <c r="L40" i="6"/>
  <c r="P40" i="6" s="1"/>
  <c r="Q40" i="6" s="1"/>
  <c r="AA40" i="6" s="1"/>
  <c r="AE63" i="6"/>
  <c r="AE54" i="6"/>
  <c r="AE48" i="6"/>
  <c r="AE30" i="6"/>
  <c r="AE51" i="6"/>
  <c r="AE31" i="6"/>
  <c r="AE34" i="6"/>
  <c r="AE35" i="6"/>
  <c r="AE42" i="6"/>
  <c r="AE33" i="6"/>
  <c r="AE4" i="6"/>
  <c r="AE45" i="6"/>
  <c r="AE25" i="6"/>
  <c r="AE58" i="6"/>
  <c r="AE27" i="6"/>
  <c r="AE44" i="6"/>
  <c r="AE47" i="6"/>
  <c r="P57" i="6"/>
  <c r="Q57" i="6" s="1"/>
  <c r="AA57" i="6" s="1"/>
  <c r="P42" i="6"/>
  <c r="Q42" i="6" s="1"/>
  <c r="AA42" i="6" s="1"/>
  <c r="AA31" i="6"/>
  <c r="P33" i="6"/>
  <c r="Q33" i="6" s="1"/>
  <c r="AA33" i="6" s="1"/>
  <c r="P60" i="6"/>
  <c r="Q60" i="6" s="1"/>
  <c r="AA60" i="6" s="1"/>
  <c r="P39" i="6"/>
  <c r="Q39" i="6" s="1"/>
  <c r="AA39" i="6" s="1"/>
  <c r="P45" i="6"/>
  <c r="Q45" i="6" s="1"/>
  <c r="AA45" i="6" s="1"/>
  <c r="P58" i="6"/>
  <c r="Q58" i="6" s="1"/>
  <c r="AA58" i="6" s="1"/>
  <c r="AE50" i="6"/>
  <c r="P34" i="6"/>
  <c r="Q34" i="6" s="1"/>
  <c r="AA34" i="6" s="1"/>
  <c r="AE3" i="6"/>
  <c r="P43" i="6"/>
  <c r="Q43" i="6" s="1"/>
  <c r="AA43" i="6" s="1"/>
  <c r="P53" i="6"/>
  <c r="Q53" i="6" s="1"/>
  <c r="AA53" i="6" s="1"/>
  <c r="P25" i="6"/>
  <c r="Q25" i="6" s="1"/>
  <c r="AA25" i="6" s="1"/>
  <c r="P50" i="6"/>
  <c r="Q50" i="6" s="1"/>
  <c r="AA50" i="6" s="1"/>
  <c r="P3" i="6"/>
  <c r="Q3" i="6" s="1"/>
  <c r="AA3" i="6" s="1"/>
  <c r="P47" i="6"/>
  <c r="Q47" i="6" s="1"/>
  <c r="AA47" i="6" s="1"/>
  <c r="AE57" i="6"/>
  <c r="AE39" i="6"/>
  <c r="P51" i="6"/>
  <c r="Q51" i="6" s="1"/>
  <c r="AA51" i="6" s="1"/>
  <c r="P32" i="6"/>
  <c r="Q32" i="6" s="1"/>
  <c r="AA32" i="6" s="1"/>
  <c r="P44" i="6"/>
  <c r="Q44" i="6" s="1"/>
  <c r="AA44" i="6" s="1"/>
  <c r="P4" i="6"/>
  <c r="Q4" i="6" s="1"/>
  <c r="AA4" i="6" s="1"/>
  <c r="AE53" i="6"/>
  <c r="AE60" i="6"/>
  <c r="N2" i="4"/>
  <c r="AQ35" i="9"/>
  <c r="CH35" i="9" s="1"/>
  <c r="DY35" i="9" s="1"/>
  <c r="CG35" i="9"/>
  <c r="DX35" i="9" s="1"/>
  <c r="A45" i="9"/>
  <c r="A73" i="9" s="1"/>
  <c r="A74" i="9" s="1"/>
  <c r="A46" i="9" s="1"/>
  <c r="A47" i="9" s="1"/>
  <c r="A48" i="9" s="1"/>
  <c r="A49" i="9" s="1"/>
  <c r="A50" i="9" s="1"/>
  <c r="A51" i="9" s="1"/>
  <c r="A52" i="9" s="1"/>
  <c r="A53" i="9" s="1"/>
  <c r="A83" i="9" s="1"/>
  <c r="A54" i="9" s="1"/>
  <c r="A55" i="9" s="1"/>
  <c r="A56" i="9" s="1"/>
  <c r="A57" i="9" s="1"/>
  <c r="A58" i="9" s="1"/>
  <c r="A72" i="9" s="1"/>
  <c r="A14" i="9" s="1"/>
  <c r="AE32" i="6" l="1"/>
  <c r="E59" i="6"/>
  <c r="AD59" i="6" s="1"/>
  <c r="N66" i="4"/>
  <c r="AE40" i="6"/>
  <c r="E2" i="6"/>
  <c r="A104" i="9"/>
  <c r="A105" i="9" s="1"/>
  <c r="A106" i="9" s="1"/>
  <c r="A7" i="9"/>
  <c r="L59" i="6" l="1"/>
  <c r="P59" i="6" s="1"/>
  <c r="Q59" i="6" s="1"/>
  <c r="AA59" i="6" s="1"/>
  <c r="AC59" i="6"/>
  <c r="AE59" i="6" s="1"/>
  <c r="E65" i="6"/>
  <c r="AC2" i="6"/>
  <c r="AD2" i="6"/>
  <c r="L2" i="6"/>
  <c r="AE2" i="6" l="1"/>
  <c r="L65" i="6"/>
  <c r="P2" i="6"/>
  <c r="P65" i="6" s="1"/>
  <c r="Q2" i="6" l="1"/>
  <c r="AA2" i="6" s="1"/>
  <c r="Y65" i="6" s="1"/>
  <c r="Q65" i="6" l="1"/>
</calcChain>
</file>

<file path=xl/sharedStrings.xml><?xml version="1.0" encoding="utf-8"?>
<sst xmlns="http://schemas.openxmlformats.org/spreadsheetml/2006/main" count="2534" uniqueCount="260">
  <si>
    <t> </t>
  </si>
  <si>
    <t>Student</t>
  </si>
  <si>
    <t>ID</t>
  </si>
  <si>
    <t>Sched.</t>
  </si>
  <si>
    <t>/</t>
  </si>
  <si>
    <t>A</t>
  </si>
  <si>
    <t>L</t>
  </si>
  <si>
    <t>B</t>
  </si>
  <si>
    <t>D</t>
  </si>
  <si>
    <t>true %</t>
  </si>
  <si>
    <t>Lect 1 +</t>
  </si>
  <si>
    <t>Lab 1 +</t>
  </si>
  <si>
    <t>C</t>
  </si>
  <si>
    <t>F</t>
  </si>
  <si>
    <t>Lect 2 +</t>
  </si>
  <si>
    <t>Lab 2 +</t>
  </si>
  <si>
    <t>Lect 3 +</t>
  </si>
  <si>
    <t>Lab 3 +</t>
  </si>
  <si>
    <t>Exam Ave</t>
  </si>
  <si>
    <t>Lab Reports</t>
  </si>
  <si>
    <t>Total</t>
  </si>
  <si>
    <t>Grade</t>
  </si>
  <si>
    <t>LDA</t>
  </si>
  <si>
    <t>Lect 4 +</t>
  </si>
  <si>
    <t>Grading Criteria</t>
  </si>
  <si>
    <t>sub total</t>
  </si>
  <si>
    <t>Lab 1</t>
  </si>
  <si>
    <t>Lab 2</t>
  </si>
  <si>
    <t>Lect 3</t>
  </si>
  <si>
    <t>PRED 1</t>
  </si>
  <si>
    <t>Lab 3</t>
  </si>
  <si>
    <t>Lect 4</t>
  </si>
  <si>
    <t>Weighting Scale</t>
  </si>
  <si>
    <t>25%</t>
  </si>
  <si>
    <t>10%</t>
  </si>
  <si>
    <t>Grading Scale</t>
  </si>
  <si>
    <t>Exam Average must be</t>
  </si>
  <si>
    <t>Any student with an Exam Average</t>
  </si>
  <si>
    <t>less than 45% will receive an "F"</t>
  </si>
  <si>
    <t>#</t>
  </si>
  <si>
    <t>TOTAL</t>
  </si>
  <si>
    <t>mean</t>
  </si>
  <si>
    <t>in class</t>
  </si>
  <si>
    <t>subtotal</t>
  </si>
  <si>
    <t>FINAL</t>
  </si>
  <si>
    <t>Clinical Report</t>
  </si>
  <si>
    <t>GPA</t>
  </si>
  <si>
    <t>50%</t>
  </si>
  <si>
    <t>Participatory Credit</t>
  </si>
  <si>
    <t>Part'y Credit</t>
  </si>
  <si>
    <t>Acids &amp; Bases</t>
  </si>
  <si>
    <t>Graphs</t>
  </si>
  <si>
    <t>Q</t>
  </si>
  <si>
    <t>Colorimetery</t>
  </si>
  <si>
    <t>Enzymes I</t>
  </si>
  <si>
    <t>Enzymes II</t>
  </si>
  <si>
    <t>Lect 1A</t>
  </si>
  <si>
    <t>Lect 1B</t>
  </si>
  <si>
    <t>Lect 1A +</t>
  </si>
  <si>
    <t>Bonus</t>
  </si>
  <si>
    <t>SP08</t>
  </si>
  <si>
    <t>SP06</t>
  </si>
  <si>
    <t>SP09</t>
  </si>
  <si>
    <t>Lect 1B+</t>
  </si>
  <si>
    <t>PRED 2</t>
  </si>
  <si>
    <t>FA09</t>
  </si>
  <si>
    <t>+ bonus</t>
  </si>
  <si>
    <t>PRED 3</t>
  </si>
  <si>
    <t>EMG II</t>
  </si>
  <si>
    <t>Lect 2A</t>
  </si>
  <si>
    <t>Lect 2B</t>
  </si>
  <si>
    <t>Lect 2A +</t>
  </si>
  <si>
    <t>Lect 2B +</t>
  </si>
  <si>
    <t>ECG</t>
  </si>
  <si>
    <t>+ 12</t>
  </si>
  <si>
    <t>+ 9</t>
  </si>
  <si>
    <t xml:space="preserve"> + 6</t>
  </si>
  <si>
    <t>+ 6</t>
  </si>
  <si>
    <t>MIN</t>
  </si>
  <si>
    <t>MAX</t>
  </si>
  <si>
    <t>RANGE</t>
  </si>
  <si>
    <t>digest</t>
  </si>
  <si>
    <t>BMR</t>
  </si>
  <si>
    <t>Title</t>
  </si>
  <si>
    <t>Refs</t>
  </si>
  <si>
    <t>Submission</t>
  </si>
  <si>
    <t>turnitin</t>
  </si>
  <si>
    <t>Final Score</t>
  </si>
  <si>
    <t>Deductions</t>
  </si>
  <si>
    <t>Raw Score</t>
  </si>
  <si>
    <t>+ 11</t>
  </si>
  <si>
    <t>+ 8</t>
  </si>
  <si>
    <t>Exams</t>
  </si>
  <si>
    <t>Menard, Cory M.</t>
  </si>
  <si>
    <t>Besalda, Jennifer</t>
  </si>
  <si>
    <t>EA</t>
  </si>
  <si>
    <t>SP10</t>
  </si>
  <si>
    <t>W</t>
  </si>
  <si>
    <t>0</t>
  </si>
  <si>
    <t>Sk m</t>
  </si>
  <si>
    <t>EMG I</t>
  </si>
  <si>
    <t>Heme</t>
  </si>
  <si>
    <t>4/9</t>
  </si>
  <si>
    <t>graphs</t>
  </si>
  <si>
    <t xml:space="preserve">in class </t>
  </si>
  <si>
    <t>PRED 4</t>
  </si>
  <si>
    <t>3</t>
  </si>
  <si>
    <t>resp</t>
  </si>
  <si>
    <t>O2</t>
  </si>
  <si>
    <t>PEx 7</t>
  </si>
  <si>
    <t>4/23</t>
  </si>
  <si>
    <t>renal</t>
  </si>
  <si>
    <t>draw</t>
  </si>
  <si>
    <t>PEx 9</t>
  </si>
  <si>
    <t>4/30</t>
  </si>
  <si>
    <t>5/7</t>
  </si>
  <si>
    <t>PEx 8</t>
  </si>
  <si>
    <t>5/14</t>
  </si>
  <si>
    <t>or later</t>
  </si>
  <si>
    <t>exam day</t>
  </si>
  <si>
    <t>L deduction</t>
  </si>
  <si>
    <t>PEx 4</t>
  </si>
  <si>
    <t>+ 4</t>
  </si>
  <si>
    <t>+ 5</t>
  </si>
  <si>
    <t>+ 2</t>
  </si>
  <si>
    <t>89-100%</t>
  </si>
  <si>
    <t>79-88.9%</t>
  </si>
  <si>
    <t>69-78.9%</t>
  </si>
  <si>
    <t>59-68.9%</t>
  </si>
  <si>
    <t>&lt;59%</t>
  </si>
  <si>
    <t>at least 60% for "C"</t>
  </si>
  <si>
    <t>Astvatsaturian, Anna</t>
  </si>
  <si>
    <t>Awan, Zohair A.</t>
  </si>
  <si>
    <t>Bell, Marissa J.</t>
  </si>
  <si>
    <t>Cumbie, Allene F.</t>
  </si>
  <si>
    <t>Davis, Rosa C.</t>
  </si>
  <si>
    <t>Gaede, Jaclyn M.</t>
  </si>
  <si>
    <t>Gill, Pawanjot K.</t>
  </si>
  <si>
    <t>Gray, Emily P.</t>
  </si>
  <si>
    <t>Huff, Deanna M.</t>
  </si>
  <si>
    <t>Lee, Xay</t>
  </si>
  <si>
    <t>Moua, Jerry</t>
  </si>
  <si>
    <t>Moua, Youa</t>
  </si>
  <si>
    <t>Ocegueda, Stephanie L.</t>
  </si>
  <si>
    <t>Rodriguez, Alicia M.</t>
  </si>
  <si>
    <t>Smith, Rachel N.</t>
  </si>
  <si>
    <t>Tarrant, Danyel R.</t>
  </si>
  <si>
    <t>Tompkins, Autumn M.</t>
  </si>
  <si>
    <t>Velazco, Jessica D.</t>
  </si>
  <si>
    <t>Wood, James A.</t>
  </si>
  <si>
    <t>Xiong, Eddy</t>
  </si>
  <si>
    <t>Yang, Mee</t>
  </si>
  <si>
    <t>Ybarra, Danielle P.</t>
  </si>
  <si>
    <t>Cox, Sara S.</t>
  </si>
  <si>
    <t>Muzychenko, Matthew J.</t>
  </si>
  <si>
    <t>Klar, Harjoat</t>
  </si>
  <si>
    <t>Borjas, Linda J.</t>
  </si>
  <si>
    <t>Mettlach, Melody L.</t>
  </si>
  <si>
    <t>Aguirre, Marlene V.</t>
  </si>
  <si>
    <t>Advincula, Gabriela H.</t>
  </si>
  <si>
    <t>Alexander, Celeste S.</t>
  </si>
  <si>
    <t>Brager, Britny A.</t>
  </si>
  <si>
    <t>Burrow, Misty K.</t>
  </si>
  <si>
    <t>Camacho, Alexis M.</t>
  </si>
  <si>
    <t>Cooke, Allison C.</t>
  </si>
  <si>
    <t>Dobrinin, Diana C.</t>
  </si>
  <si>
    <t>Hill, Melissa A.</t>
  </si>
  <si>
    <t>Hinojosa, Michelle</t>
  </si>
  <si>
    <t>Lopez, Alana</t>
  </si>
  <si>
    <t>Lopez, Tonya D.</t>
  </si>
  <si>
    <t>Miller, Shaunna R.</t>
  </si>
  <si>
    <t>Navares, Marissa A.</t>
  </si>
  <si>
    <t>Nichols, Mark A.</t>
  </si>
  <si>
    <t>Perez, Jose R.</t>
  </si>
  <si>
    <t>Perez, Maria I.</t>
  </si>
  <si>
    <t>Puma, Heather N.</t>
  </si>
  <si>
    <t>Ram, Alecia K.</t>
  </si>
  <si>
    <t>Romero, Rudy A.</t>
  </si>
  <si>
    <t>Salyer, Scott N.</t>
  </si>
  <si>
    <t>Schroeder, Kristina M.</t>
  </si>
  <si>
    <t>Torio, Jeffrey D.</t>
  </si>
  <si>
    <t>Valkier, Jennifer W.</t>
  </si>
  <si>
    <t>Wylie, Breezie M.</t>
  </si>
  <si>
    <t>Yang, Susan</t>
  </si>
  <si>
    <t>Ying, Jodi R.</t>
  </si>
  <si>
    <t>Zeuschner, Dennis M.</t>
  </si>
  <si>
    <t>Valadez, Andres P.</t>
  </si>
  <si>
    <t>Chum, Koub Chenda</t>
  </si>
  <si>
    <t>La Rochelle, Cathryn A.</t>
  </si>
  <si>
    <t>Hull, Deanna M.</t>
  </si>
  <si>
    <t>Brownell, Cory</t>
  </si>
  <si>
    <t>Ta, San</t>
  </si>
  <si>
    <t>Chea, Molida</t>
  </si>
  <si>
    <t>DNS (never made in onto roster)</t>
  </si>
  <si>
    <t>DNS (enrolled, but FTA 1st class)</t>
  </si>
  <si>
    <t>Kabigting, Rassel B. (Ken)</t>
  </si>
  <si>
    <t>Lopez, Gabriel A. (Gabe)</t>
  </si>
  <si>
    <t>Malone, James A. (Jim)</t>
  </si>
  <si>
    <t>Cabanela, Maria T. (Tess)</t>
  </si>
  <si>
    <t>Holmes, Jerimah D. (Dylan)</t>
  </si>
  <si>
    <t>Wong, Tsz Fai (Connie)</t>
  </si>
  <si>
    <t>DS</t>
  </si>
  <si>
    <t>Dropped prior to census</t>
  </si>
  <si>
    <t>EL</t>
  </si>
  <si>
    <t>Chea, Molida S.</t>
  </si>
  <si>
    <t>T</t>
  </si>
  <si>
    <t>DINS</t>
  </si>
  <si>
    <t>Could not add (no Biol-20)</t>
  </si>
  <si>
    <t>Braun, Kimberly (Kim)</t>
  </si>
  <si>
    <t>Mouw, Gregory L. (Greg)</t>
  </si>
  <si>
    <t>Curtis, Theodore E. (Theo)</t>
  </si>
  <si>
    <t>Flud, Merigene P. (Gene)</t>
  </si>
  <si>
    <t>Lateef, Junaid M. (Jonny)</t>
  </si>
  <si>
    <t>helping with computer setup</t>
  </si>
  <si>
    <t>in lab 1</t>
  </si>
  <si>
    <t>super group</t>
  </si>
  <si>
    <t>lab 1</t>
  </si>
  <si>
    <t>effeciency</t>
  </si>
  <si>
    <t>excellent web site</t>
  </si>
  <si>
    <t>Singh, Sumit</t>
  </si>
  <si>
    <t>Hinojosa, Mariana</t>
  </si>
  <si>
    <t>Magana, Patricia</t>
  </si>
  <si>
    <t>WIWL</t>
  </si>
  <si>
    <t>Jacobs, Jennifer</t>
  </si>
  <si>
    <t>either</t>
  </si>
  <si>
    <t>?DS</t>
  </si>
  <si>
    <t>1/21</t>
  </si>
  <si>
    <t>1/27</t>
  </si>
  <si>
    <t>Advincula, Gabriela H. (Gabbie)</t>
  </si>
  <si>
    <t>protein color result</t>
  </si>
  <si>
    <t>2/4</t>
  </si>
  <si>
    <t>Ch 03 Directed</t>
  </si>
  <si>
    <t>ran osmometer</t>
  </si>
  <si>
    <t>Camacho, Alexis M. (Alex)</t>
  </si>
  <si>
    <t>drinking in lab</t>
  </si>
  <si>
    <t>Dropped post census</t>
  </si>
  <si>
    <t>Pex 1</t>
  </si>
  <si>
    <t>Exp 5</t>
  </si>
  <si>
    <t>Cell Transport Lab</t>
  </si>
  <si>
    <t>Braun, Kimberly</t>
  </si>
  <si>
    <t>Curtis, Theodore E.</t>
  </si>
  <si>
    <t>Flud, Merigene P.</t>
  </si>
  <si>
    <t>Kabigting, Rassel B.</t>
  </si>
  <si>
    <t>Lateef, Junaid M.</t>
  </si>
  <si>
    <t>Lopez, Gabriel A.</t>
  </si>
  <si>
    <t>Malone, James A.</t>
  </si>
  <si>
    <t>Mouw, Gregory L.</t>
  </si>
  <si>
    <t>Cabanela, Maria T.</t>
  </si>
  <si>
    <t>Holmes, Jerimah D.</t>
  </si>
  <si>
    <t>Wong, Tsz Fai</t>
  </si>
  <si>
    <t>graph</t>
  </si>
  <si>
    <t>Homeostasis</t>
  </si>
  <si>
    <t>2/25</t>
  </si>
  <si>
    <t>elephant vs. mouse</t>
  </si>
  <si>
    <t>D/C</t>
  </si>
  <si>
    <t>F/D</t>
  </si>
  <si>
    <t>SP11</t>
  </si>
  <si>
    <t>+ bonus 3.1</t>
  </si>
  <si>
    <t>EEG lab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</si>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</sst>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000000"/>
    <numFmt numFmtId="166" formatCode="mmm\-d"/>
    <numFmt numFmtId="167" formatCode="m/d;@"/>
  </numFmts>
  <fonts count="12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0" fillId="0" borderId="1" xfId="0" applyFill="1" applyBorder="1" applyAlignment="1"/>
    <xf numFmtId="164" fontId="0" fillId="0" borderId="6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16" xfId="0" applyBorder="1" applyAlignment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49" fontId="0" fillId="0" borderId="0" xfId="0" applyNumberFormat="1" applyFill="1"/>
    <xf numFmtId="49" fontId="0" fillId="6" borderId="0" xfId="0" applyNumberFormat="1" applyFill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7" fontId="0" fillId="6" borderId="1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7" xfId="0" applyBorder="1"/>
    <xf numFmtId="16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9" borderId="1" xfId="0" applyFill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0" fillId="0" borderId="0" xfId="0" applyFill="1" applyAlignment="1">
      <alignment horizontal="right"/>
    </xf>
    <xf numFmtId="2" fontId="0" fillId="0" borderId="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49" fontId="0" fillId="7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9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167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top" wrapText="1"/>
    </xf>
    <xf numFmtId="0" fontId="0" fillId="11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11" borderId="1" xfId="0" applyFont="1" applyFill="1" applyBorder="1" applyAlignment="1">
      <alignment vertical="top" wrapText="1"/>
    </xf>
    <xf numFmtId="167" fontId="0" fillId="12" borderId="1" xfId="0" applyNumberForma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" fillId="11" borderId="1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16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1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1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1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1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1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2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2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2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23" name="Picture 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24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2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27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2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33</xdr:row>
      <xdr:rowOff>0</xdr:rowOff>
    </xdr:from>
    <xdr:to>
      <xdr:col>2</xdr:col>
      <xdr:colOff>1485900</xdr:colOff>
      <xdr:row>33</xdr:row>
      <xdr:rowOff>123825</xdr:rowOff>
    </xdr:to>
    <xdr:pic>
      <xdr:nvPicPr>
        <xdr:cNvPr id="3132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30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31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32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333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34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35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36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37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38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39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40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41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42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43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44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1362075</xdr:colOff>
      <xdr:row>33</xdr:row>
      <xdr:rowOff>0</xdr:rowOff>
    </xdr:from>
    <xdr:to>
      <xdr:col>44</xdr:col>
      <xdr:colOff>1485900</xdr:colOff>
      <xdr:row>33</xdr:row>
      <xdr:rowOff>114300</xdr:rowOff>
    </xdr:to>
    <xdr:pic>
      <xdr:nvPicPr>
        <xdr:cNvPr id="31345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69627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1362075</xdr:colOff>
      <xdr:row>33</xdr:row>
      <xdr:rowOff>0</xdr:rowOff>
    </xdr:from>
    <xdr:to>
      <xdr:col>44</xdr:col>
      <xdr:colOff>1485900</xdr:colOff>
      <xdr:row>33</xdr:row>
      <xdr:rowOff>114300</xdr:rowOff>
    </xdr:to>
    <xdr:pic>
      <xdr:nvPicPr>
        <xdr:cNvPr id="31346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69627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347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48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49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5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5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3135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3135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3135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3135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56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57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58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59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60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61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62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63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64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65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66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6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68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69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70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71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72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73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74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75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76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1377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78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79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0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1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2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3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4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5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6" name="Picture 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7" name="Picture 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8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89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0" name="Picture 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1" name="Picture 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2" name="Picture 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3" name="Picture 1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4" name="Picture 1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5" name="Picture 1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6" name="Picture 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7" name="Picture 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8" name="Picture 1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399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400" name="Picture 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1401" name="Picture 1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02" name="Picture 1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03" name="Picture 1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04" name="Picture 1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05" name="Picture 1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06" name="Picture 1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07" name="Picture 1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08" name="Picture 1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09" name="Picture 1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1362075</xdr:colOff>
      <xdr:row>33</xdr:row>
      <xdr:rowOff>0</xdr:rowOff>
    </xdr:from>
    <xdr:to>
      <xdr:col>44</xdr:col>
      <xdr:colOff>1485900</xdr:colOff>
      <xdr:row>33</xdr:row>
      <xdr:rowOff>114300</xdr:rowOff>
    </xdr:to>
    <xdr:pic>
      <xdr:nvPicPr>
        <xdr:cNvPr id="31410" name="Picture 1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69627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1362075</xdr:colOff>
      <xdr:row>33</xdr:row>
      <xdr:rowOff>0</xdr:rowOff>
    </xdr:from>
    <xdr:to>
      <xdr:col>44</xdr:col>
      <xdr:colOff>1485900</xdr:colOff>
      <xdr:row>33</xdr:row>
      <xdr:rowOff>114300</xdr:rowOff>
    </xdr:to>
    <xdr:pic>
      <xdr:nvPicPr>
        <xdr:cNvPr id="31411" name="Picture 1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69627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12" name="Picture 1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13" name="Picture 1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14" name="Picture 1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15" name="Picture 1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16" name="Picture 1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17" name="Picture 1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18" name="Picture 1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19" name="Picture 1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20" name="Picture 1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21" name="Picture 1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22" name="Picture 1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23" name="Picture 1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24" name="Picture 1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25" name="Picture 1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26" name="Picture 1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27" name="Picture 1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28" name="Picture 1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29" name="Picture 1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0" name="Picture 1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1" name="Picture 1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2" name="Picture 1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3" name="Picture 1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4" name="Picture 1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5" name="Picture 1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6" name="Picture 1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7" name="Picture 1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8" name="Picture 1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39" name="Picture 2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40" name="Picture 2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41" name="Picture 2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42" name="Picture 2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43" name="Picture 2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44" name="Picture 2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45" name="Picture 2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46" name="Picture 2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33</xdr:row>
      <xdr:rowOff>0</xdr:rowOff>
    </xdr:from>
    <xdr:to>
      <xdr:col>44</xdr:col>
      <xdr:colOff>123825</xdr:colOff>
      <xdr:row>33</xdr:row>
      <xdr:rowOff>114300</xdr:rowOff>
    </xdr:to>
    <xdr:pic>
      <xdr:nvPicPr>
        <xdr:cNvPr id="31447" name="Picture 2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48" name="Picture 2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49" name="Picture 2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50" name="Picture 2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51" name="Picture 2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114300</xdr:colOff>
      <xdr:row>15</xdr:row>
      <xdr:rowOff>114300</xdr:rowOff>
    </xdr:to>
    <xdr:pic>
      <xdr:nvPicPr>
        <xdr:cNvPr id="31452" name="Picture 2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114300</xdr:colOff>
      <xdr:row>15</xdr:row>
      <xdr:rowOff>114300</xdr:rowOff>
    </xdr:to>
    <xdr:pic>
      <xdr:nvPicPr>
        <xdr:cNvPr id="31453" name="Picture 2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114300</xdr:colOff>
      <xdr:row>15</xdr:row>
      <xdr:rowOff>114300</xdr:rowOff>
    </xdr:to>
    <xdr:pic>
      <xdr:nvPicPr>
        <xdr:cNvPr id="31454" name="Picture 2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114300</xdr:colOff>
      <xdr:row>15</xdr:row>
      <xdr:rowOff>114300</xdr:rowOff>
    </xdr:to>
    <xdr:pic>
      <xdr:nvPicPr>
        <xdr:cNvPr id="31455" name="Picture 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114300</xdr:colOff>
      <xdr:row>15</xdr:row>
      <xdr:rowOff>114300</xdr:rowOff>
    </xdr:to>
    <xdr:pic>
      <xdr:nvPicPr>
        <xdr:cNvPr id="31456" name="Picture 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114300</xdr:colOff>
      <xdr:row>15</xdr:row>
      <xdr:rowOff>114300</xdr:rowOff>
    </xdr:to>
    <xdr:pic>
      <xdr:nvPicPr>
        <xdr:cNvPr id="31457" name="Picture 2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58" name="Picture 2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59" name="Picture 2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60" name="Picture 2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61" name="Picture 2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62" name="Picture 2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63" name="Picture 2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64" name="Picture 2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65" name="Picture 2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1466" name="Picture 2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67" name="Picture 2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68" name="Picture 2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69" name="Picture 2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70" name="Picture 2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71" name="Picture 2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72" name="Picture 2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73" name="Picture 2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74" name="Picture 2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75" name="Picture 2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76" name="Picture 2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114300</xdr:colOff>
      <xdr:row>33</xdr:row>
      <xdr:rowOff>114300</xdr:rowOff>
    </xdr:to>
    <xdr:pic>
      <xdr:nvPicPr>
        <xdr:cNvPr id="31477" name="Picture 2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7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79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80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8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83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84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85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1362075</xdr:colOff>
      <xdr:row>33</xdr:row>
      <xdr:rowOff>0</xdr:rowOff>
    </xdr:from>
    <xdr:to>
      <xdr:col>87</xdr:col>
      <xdr:colOff>1485900</xdr:colOff>
      <xdr:row>33</xdr:row>
      <xdr:rowOff>114300</xdr:rowOff>
    </xdr:to>
    <xdr:pic>
      <xdr:nvPicPr>
        <xdr:cNvPr id="31486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46325" y="69627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87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88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89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90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91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92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93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94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95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96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1497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98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499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0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1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2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3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4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5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6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7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8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09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0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1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2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3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4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5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6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7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8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19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20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21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9525</xdr:colOff>
      <xdr:row>33</xdr:row>
      <xdr:rowOff>0</xdr:rowOff>
    </xdr:from>
    <xdr:to>
      <xdr:col>87</xdr:col>
      <xdr:colOff>123825</xdr:colOff>
      <xdr:row>33</xdr:row>
      <xdr:rowOff>114300</xdr:rowOff>
    </xdr:to>
    <xdr:pic>
      <xdr:nvPicPr>
        <xdr:cNvPr id="31522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377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23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24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25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26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114300</xdr:colOff>
      <xdr:row>15</xdr:row>
      <xdr:rowOff>114300</xdr:rowOff>
    </xdr:to>
    <xdr:pic>
      <xdr:nvPicPr>
        <xdr:cNvPr id="31527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114300</xdr:colOff>
      <xdr:row>15</xdr:row>
      <xdr:rowOff>114300</xdr:rowOff>
    </xdr:to>
    <xdr:pic>
      <xdr:nvPicPr>
        <xdr:cNvPr id="31528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114300</xdr:colOff>
      <xdr:row>15</xdr:row>
      <xdr:rowOff>114300</xdr:rowOff>
    </xdr:to>
    <xdr:pic>
      <xdr:nvPicPr>
        <xdr:cNvPr id="31529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114300</xdr:colOff>
      <xdr:row>15</xdr:row>
      <xdr:rowOff>114300</xdr:rowOff>
    </xdr:to>
    <xdr:pic>
      <xdr:nvPicPr>
        <xdr:cNvPr id="31530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114300</xdr:colOff>
      <xdr:row>15</xdr:row>
      <xdr:rowOff>114300</xdr:rowOff>
    </xdr:to>
    <xdr:pic>
      <xdr:nvPicPr>
        <xdr:cNvPr id="31531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114300</xdr:colOff>
      <xdr:row>15</xdr:row>
      <xdr:rowOff>114300</xdr:rowOff>
    </xdr:to>
    <xdr:pic>
      <xdr:nvPicPr>
        <xdr:cNvPr id="31532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33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34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35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36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3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38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39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0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1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2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3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4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5" name="Picture 1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6" name="Picture 1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7" name="Picture 1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8" name="Picture 1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114300</xdr:colOff>
      <xdr:row>33</xdr:row>
      <xdr:rowOff>114300</xdr:rowOff>
    </xdr:to>
    <xdr:pic>
      <xdr:nvPicPr>
        <xdr:cNvPr id="31549" name="Picture 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5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5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5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5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5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5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123825</xdr:colOff>
      <xdr:row>0</xdr:row>
      <xdr:rowOff>123825</xdr:rowOff>
    </xdr:to>
    <xdr:pic>
      <xdr:nvPicPr>
        <xdr:cNvPr id="315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123825</xdr:colOff>
      <xdr:row>0</xdr:row>
      <xdr:rowOff>123825</xdr:rowOff>
    </xdr:to>
    <xdr:pic>
      <xdr:nvPicPr>
        <xdr:cNvPr id="3155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123825</xdr:colOff>
      <xdr:row>0</xdr:row>
      <xdr:rowOff>123825</xdr:rowOff>
    </xdr:to>
    <xdr:pic>
      <xdr:nvPicPr>
        <xdr:cNvPr id="3155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123825</xdr:colOff>
      <xdr:row>0</xdr:row>
      <xdr:rowOff>123825</xdr:rowOff>
    </xdr:to>
    <xdr:pic>
      <xdr:nvPicPr>
        <xdr:cNvPr id="3155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123825</xdr:colOff>
      <xdr:row>0</xdr:row>
      <xdr:rowOff>123825</xdr:rowOff>
    </xdr:to>
    <xdr:pic>
      <xdr:nvPicPr>
        <xdr:cNvPr id="3156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123825</xdr:colOff>
      <xdr:row>0</xdr:row>
      <xdr:rowOff>123825</xdr:rowOff>
    </xdr:to>
    <xdr:pic>
      <xdr:nvPicPr>
        <xdr:cNvPr id="3156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123825</xdr:colOff>
      <xdr:row>0</xdr:row>
      <xdr:rowOff>123825</xdr:rowOff>
    </xdr:to>
    <xdr:pic>
      <xdr:nvPicPr>
        <xdr:cNvPr id="3156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123825</xdr:colOff>
      <xdr:row>0</xdr:row>
      <xdr:rowOff>123825</xdr:rowOff>
    </xdr:to>
    <xdr:pic>
      <xdr:nvPicPr>
        <xdr:cNvPr id="3156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123825</xdr:colOff>
      <xdr:row>0</xdr:row>
      <xdr:rowOff>123825</xdr:rowOff>
    </xdr:to>
    <xdr:pic>
      <xdr:nvPicPr>
        <xdr:cNvPr id="3156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6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6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6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6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7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7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7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7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7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7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57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157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157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157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123825</xdr:colOff>
      <xdr:row>0</xdr:row>
      <xdr:rowOff>123825</xdr:rowOff>
    </xdr:to>
    <xdr:pic>
      <xdr:nvPicPr>
        <xdr:cNvPr id="315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123825</xdr:colOff>
      <xdr:row>0</xdr:row>
      <xdr:rowOff>123825</xdr:rowOff>
    </xdr:to>
    <xdr:pic>
      <xdr:nvPicPr>
        <xdr:cNvPr id="3158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123825</xdr:colOff>
      <xdr:row>0</xdr:row>
      <xdr:rowOff>123825</xdr:rowOff>
    </xdr:to>
    <xdr:pic>
      <xdr:nvPicPr>
        <xdr:cNvPr id="3158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123825</xdr:colOff>
      <xdr:row>0</xdr:row>
      <xdr:rowOff>123825</xdr:rowOff>
    </xdr:to>
    <xdr:pic>
      <xdr:nvPicPr>
        <xdr:cNvPr id="3158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123825</xdr:colOff>
      <xdr:row>0</xdr:row>
      <xdr:rowOff>123825</xdr:rowOff>
    </xdr:to>
    <xdr:pic>
      <xdr:nvPicPr>
        <xdr:cNvPr id="3158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123825</xdr:colOff>
      <xdr:row>0</xdr:row>
      <xdr:rowOff>123825</xdr:rowOff>
    </xdr:to>
    <xdr:pic>
      <xdr:nvPicPr>
        <xdr:cNvPr id="3158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123825</xdr:colOff>
      <xdr:row>0</xdr:row>
      <xdr:rowOff>123825</xdr:rowOff>
    </xdr:to>
    <xdr:pic>
      <xdr:nvPicPr>
        <xdr:cNvPr id="315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123825</xdr:colOff>
      <xdr:row>0</xdr:row>
      <xdr:rowOff>123825</xdr:rowOff>
    </xdr:to>
    <xdr:pic>
      <xdr:nvPicPr>
        <xdr:cNvPr id="3158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123825</xdr:colOff>
      <xdr:row>0</xdr:row>
      <xdr:rowOff>123825</xdr:rowOff>
    </xdr:to>
    <xdr:pic>
      <xdr:nvPicPr>
        <xdr:cNvPr id="3158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8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59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0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123825</xdr:colOff>
      <xdr:row>0</xdr:row>
      <xdr:rowOff>123825</xdr:rowOff>
    </xdr:to>
    <xdr:pic>
      <xdr:nvPicPr>
        <xdr:cNvPr id="3160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123825</xdr:colOff>
      <xdr:row>0</xdr:row>
      <xdr:rowOff>123825</xdr:rowOff>
    </xdr:to>
    <xdr:pic>
      <xdr:nvPicPr>
        <xdr:cNvPr id="3160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123825</xdr:colOff>
      <xdr:row>0</xdr:row>
      <xdr:rowOff>123825</xdr:rowOff>
    </xdr:to>
    <xdr:pic>
      <xdr:nvPicPr>
        <xdr:cNvPr id="3160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0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0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0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123825</xdr:colOff>
      <xdr:row>0</xdr:row>
      <xdr:rowOff>123825</xdr:rowOff>
    </xdr:to>
    <xdr:pic>
      <xdr:nvPicPr>
        <xdr:cNvPr id="3160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123825</xdr:colOff>
      <xdr:row>0</xdr:row>
      <xdr:rowOff>123825</xdr:rowOff>
    </xdr:to>
    <xdr:pic>
      <xdr:nvPicPr>
        <xdr:cNvPr id="3160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123825</xdr:colOff>
      <xdr:row>0</xdr:row>
      <xdr:rowOff>123825</xdr:rowOff>
    </xdr:to>
    <xdr:pic>
      <xdr:nvPicPr>
        <xdr:cNvPr id="3160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1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1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1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123825</xdr:colOff>
      <xdr:row>0</xdr:row>
      <xdr:rowOff>123825</xdr:rowOff>
    </xdr:to>
    <xdr:pic>
      <xdr:nvPicPr>
        <xdr:cNvPr id="3161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123825</xdr:colOff>
      <xdr:row>0</xdr:row>
      <xdr:rowOff>123825</xdr:rowOff>
    </xdr:to>
    <xdr:pic>
      <xdr:nvPicPr>
        <xdr:cNvPr id="3161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123825</xdr:colOff>
      <xdr:row>0</xdr:row>
      <xdr:rowOff>123825</xdr:rowOff>
    </xdr:to>
    <xdr:pic>
      <xdr:nvPicPr>
        <xdr:cNvPr id="3161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1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1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2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123825</xdr:colOff>
      <xdr:row>33</xdr:row>
      <xdr:rowOff>123825</xdr:rowOff>
    </xdr:to>
    <xdr:pic>
      <xdr:nvPicPr>
        <xdr:cNvPr id="3162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2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2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2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2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2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2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2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3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4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5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6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7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69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0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1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2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4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174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6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6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7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8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79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80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80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80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80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123825</xdr:colOff>
      <xdr:row>33</xdr:row>
      <xdr:rowOff>123825</xdr:rowOff>
    </xdr:to>
    <xdr:pic>
      <xdr:nvPicPr>
        <xdr:cNvPr id="3280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05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06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07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08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09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1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1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1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1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1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81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2816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2817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123825</xdr:colOff>
      <xdr:row>33</xdr:row>
      <xdr:rowOff>123825</xdr:rowOff>
    </xdr:to>
    <xdr:pic>
      <xdr:nvPicPr>
        <xdr:cNvPr id="32818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19" name="Picture 1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0" name="Picture 1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1" name="Picture 1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2" name="Picture 1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3" name="Picture 1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4" name="Picture 1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5" name="Picture 1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6" name="Picture 1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7" name="Picture 1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8" name="Picture 1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29" name="Picture 1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30" name="Picture 1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31" name="Picture 1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32" name="Picture 1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114300</xdr:rowOff>
    </xdr:to>
    <xdr:pic>
      <xdr:nvPicPr>
        <xdr:cNvPr id="32833" name="Picture 1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34" name="Picture 1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35" name="Picture 1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36" name="Picture 1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37" name="Picture 1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38" name="Picture 1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39" name="Picture 1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0" name="Picture 1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1" name="Picture 1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2" name="Picture 1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3" name="Picture 1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4" name="Picture 1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5" name="Picture 2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6" name="Picture 2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7" name="Picture 2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8" name="Picture 2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49" name="Picture 2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50" name="Picture 2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51" name="Picture 2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52" name="Picture 2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33</xdr:row>
      <xdr:rowOff>0</xdr:rowOff>
    </xdr:from>
    <xdr:to>
      <xdr:col>44</xdr:col>
      <xdr:colOff>123825</xdr:colOff>
      <xdr:row>33</xdr:row>
      <xdr:rowOff>114300</xdr:rowOff>
    </xdr:to>
    <xdr:pic>
      <xdr:nvPicPr>
        <xdr:cNvPr id="32853" name="Picture 2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54" name="Picture 2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55" name="Picture 2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56" name="Picture 2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57" name="Picture 2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58" name="Picture 2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59" name="Picture 2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60" name="Picture 2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61" name="Picture 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62" name="Picture 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63" name="Picture 2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64" name="Picture 2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65" name="Picture 2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866" name="Picture 2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67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68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69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0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1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2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3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4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5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6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7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8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79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80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114300</xdr:rowOff>
    </xdr:to>
    <xdr:pic>
      <xdr:nvPicPr>
        <xdr:cNvPr id="32881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8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8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8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8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86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87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88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89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0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1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2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3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4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5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6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7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8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899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00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9525</xdr:colOff>
      <xdr:row>33</xdr:row>
      <xdr:rowOff>0</xdr:rowOff>
    </xdr:from>
    <xdr:to>
      <xdr:col>87</xdr:col>
      <xdr:colOff>123825</xdr:colOff>
      <xdr:row>33</xdr:row>
      <xdr:rowOff>114300</xdr:rowOff>
    </xdr:to>
    <xdr:pic>
      <xdr:nvPicPr>
        <xdr:cNvPr id="32901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377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0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0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0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0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06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07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08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09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10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11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12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13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14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915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32916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17" name="Picture 1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18" name="Picture 1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19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20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32921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32922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32923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32924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2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27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1362075</xdr:colOff>
      <xdr:row>33</xdr:row>
      <xdr:rowOff>0</xdr:rowOff>
    </xdr:from>
    <xdr:to>
      <xdr:col>44</xdr:col>
      <xdr:colOff>1485900</xdr:colOff>
      <xdr:row>33</xdr:row>
      <xdr:rowOff>123825</xdr:rowOff>
    </xdr:to>
    <xdr:pic>
      <xdr:nvPicPr>
        <xdr:cNvPr id="32928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29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30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31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32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33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114300</xdr:rowOff>
    </xdr:to>
    <xdr:pic>
      <xdr:nvPicPr>
        <xdr:cNvPr id="32934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35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36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37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38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39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40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41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42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43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33</xdr:row>
      <xdr:rowOff>0</xdr:rowOff>
    </xdr:from>
    <xdr:to>
      <xdr:col>44</xdr:col>
      <xdr:colOff>123825</xdr:colOff>
      <xdr:row>33</xdr:row>
      <xdr:rowOff>114300</xdr:rowOff>
    </xdr:to>
    <xdr:pic>
      <xdr:nvPicPr>
        <xdr:cNvPr id="32944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45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46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47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48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49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0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1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2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3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4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5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6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7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8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59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6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7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297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7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73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74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1362075</xdr:colOff>
      <xdr:row>33</xdr:row>
      <xdr:rowOff>0</xdr:rowOff>
    </xdr:from>
    <xdr:to>
      <xdr:col>87</xdr:col>
      <xdr:colOff>1485900</xdr:colOff>
      <xdr:row>33</xdr:row>
      <xdr:rowOff>123825</xdr:rowOff>
    </xdr:to>
    <xdr:pic>
      <xdr:nvPicPr>
        <xdr:cNvPr id="32975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463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76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77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78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79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80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114300</xdr:rowOff>
    </xdr:to>
    <xdr:pic>
      <xdr:nvPicPr>
        <xdr:cNvPr id="32981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82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83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84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85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86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9525</xdr:colOff>
      <xdr:row>33</xdr:row>
      <xdr:rowOff>0</xdr:rowOff>
    </xdr:from>
    <xdr:to>
      <xdr:col>87</xdr:col>
      <xdr:colOff>123825</xdr:colOff>
      <xdr:row>33</xdr:row>
      <xdr:rowOff>114300</xdr:rowOff>
    </xdr:to>
    <xdr:pic>
      <xdr:nvPicPr>
        <xdr:cNvPr id="32987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3775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88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89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0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1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2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3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4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5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6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7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8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2999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0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1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2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3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4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5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6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7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8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09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10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11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12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13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014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123825</xdr:colOff>
      <xdr:row>15</xdr:row>
      <xdr:rowOff>123825</xdr:rowOff>
    </xdr:to>
    <xdr:pic>
      <xdr:nvPicPr>
        <xdr:cNvPr id="33015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123825</xdr:colOff>
      <xdr:row>15</xdr:row>
      <xdr:rowOff>123825</xdr:rowOff>
    </xdr:to>
    <xdr:pic>
      <xdr:nvPicPr>
        <xdr:cNvPr id="33016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123825</xdr:colOff>
      <xdr:row>15</xdr:row>
      <xdr:rowOff>123825</xdr:rowOff>
    </xdr:to>
    <xdr:pic>
      <xdr:nvPicPr>
        <xdr:cNvPr id="33017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123825</xdr:colOff>
      <xdr:row>15</xdr:row>
      <xdr:rowOff>123825</xdr:rowOff>
    </xdr:to>
    <xdr:pic>
      <xdr:nvPicPr>
        <xdr:cNvPr id="33018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123825</xdr:colOff>
      <xdr:row>0</xdr:row>
      <xdr:rowOff>123825</xdr:rowOff>
    </xdr:to>
    <xdr:pic>
      <xdr:nvPicPr>
        <xdr:cNvPr id="3301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123825</xdr:colOff>
      <xdr:row>0</xdr:row>
      <xdr:rowOff>123825</xdr:rowOff>
    </xdr:to>
    <xdr:pic>
      <xdr:nvPicPr>
        <xdr:cNvPr id="3302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123825</xdr:colOff>
      <xdr:row>0</xdr:row>
      <xdr:rowOff>123825</xdr:rowOff>
    </xdr:to>
    <xdr:pic>
      <xdr:nvPicPr>
        <xdr:cNvPr id="3302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123825</xdr:colOff>
      <xdr:row>69</xdr:row>
      <xdr:rowOff>123825</xdr:rowOff>
    </xdr:to>
    <xdr:pic>
      <xdr:nvPicPr>
        <xdr:cNvPr id="3302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123825</xdr:colOff>
      <xdr:row>69</xdr:row>
      <xdr:rowOff>123825</xdr:rowOff>
    </xdr:to>
    <xdr:pic>
      <xdr:nvPicPr>
        <xdr:cNvPr id="3302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123825</xdr:colOff>
      <xdr:row>69</xdr:row>
      <xdr:rowOff>123825</xdr:rowOff>
    </xdr:to>
    <xdr:pic>
      <xdr:nvPicPr>
        <xdr:cNvPr id="3302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123825</xdr:colOff>
      <xdr:row>33</xdr:row>
      <xdr:rowOff>123825</xdr:rowOff>
    </xdr:to>
    <xdr:pic>
      <xdr:nvPicPr>
        <xdr:cNvPr id="33025" name="Picture 61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123825</xdr:colOff>
      <xdr:row>33</xdr:row>
      <xdr:rowOff>123825</xdr:rowOff>
    </xdr:to>
    <xdr:pic>
      <xdr:nvPicPr>
        <xdr:cNvPr id="33026" name="Picture 6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123825</xdr:colOff>
      <xdr:row>33</xdr:row>
      <xdr:rowOff>123825</xdr:rowOff>
    </xdr:to>
    <xdr:pic>
      <xdr:nvPicPr>
        <xdr:cNvPr id="33027" name="Picture 6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123825</xdr:colOff>
      <xdr:row>0</xdr:row>
      <xdr:rowOff>123825</xdr:rowOff>
    </xdr:to>
    <xdr:pic>
      <xdr:nvPicPr>
        <xdr:cNvPr id="3302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123825</xdr:colOff>
      <xdr:row>0</xdr:row>
      <xdr:rowOff>123825</xdr:rowOff>
    </xdr:to>
    <xdr:pic>
      <xdr:nvPicPr>
        <xdr:cNvPr id="3302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123825</xdr:colOff>
      <xdr:row>0</xdr:row>
      <xdr:rowOff>123825</xdr:rowOff>
    </xdr:to>
    <xdr:pic>
      <xdr:nvPicPr>
        <xdr:cNvPr id="3303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123825</xdr:colOff>
      <xdr:row>5</xdr:row>
      <xdr:rowOff>123825</xdr:rowOff>
    </xdr:to>
    <xdr:pic>
      <xdr:nvPicPr>
        <xdr:cNvPr id="3303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123825</xdr:colOff>
      <xdr:row>5</xdr:row>
      <xdr:rowOff>123825</xdr:rowOff>
    </xdr:to>
    <xdr:pic>
      <xdr:nvPicPr>
        <xdr:cNvPr id="3303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123825</xdr:colOff>
      <xdr:row>5</xdr:row>
      <xdr:rowOff>123825</xdr:rowOff>
    </xdr:to>
    <xdr:pic>
      <xdr:nvPicPr>
        <xdr:cNvPr id="3303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123825</xdr:colOff>
      <xdr:row>0</xdr:row>
      <xdr:rowOff>123825</xdr:rowOff>
    </xdr:to>
    <xdr:pic>
      <xdr:nvPicPr>
        <xdr:cNvPr id="3303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123825</xdr:colOff>
      <xdr:row>0</xdr:row>
      <xdr:rowOff>123825</xdr:rowOff>
    </xdr:to>
    <xdr:pic>
      <xdr:nvPicPr>
        <xdr:cNvPr id="3303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123825</xdr:colOff>
      <xdr:row>0</xdr:row>
      <xdr:rowOff>123825</xdr:rowOff>
    </xdr:to>
    <xdr:pic>
      <xdr:nvPicPr>
        <xdr:cNvPr id="3303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123825</xdr:colOff>
      <xdr:row>8</xdr:row>
      <xdr:rowOff>123825</xdr:rowOff>
    </xdr:to>
    <xdr:pic>
      <xdr:nvPicPr>
        <xdr:cNvPr id="3303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123825</xdr:colOff>
      <xdr:row>8</xdr:row>
      <xdr:rowOff>123825</xdr:rowOff>
    </xdr:to>
    <xdr:pic>
      <xdr:nvPicPr>
        <xdr:cNvPr id="3303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123825</xdr:colOff>
      <xdr:row>8</xdr:row>
      <xdr:rowOff>123825</xdr:rowOff>
    </xdr:to>
    <xdr:pic>
      <xdr:nvPicPr>
        <xdr:cNvPr id="3303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123825</xdr:colOff>
      <xdr:row>0</xdr:row>
      <xdr:rowOff>123825</xdr:rowOff>
    </xdr:to>
    <xdr:pic>
      <xdr:nvPicPr>
        <xdr:cNvPr id="3304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123825</xdr:colOff>
      <xdr:row>0</xdr:row>
      <xdr:rowOff>123825</xdr:rowOff>
    </xdr:to>
    <xdr:pic>
      <xdr:nvPicPr>
        <xdr:cNvPr id="3304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123825</xdr:colOff>
      <xdr:row>0</xdr:row>
      <xdr:rowOff>123825</xdr:rowOff>
    </xdr:to>
    <xdr:pic>
      <xdr:nvPicPr>
        <xdr:cNvPr id="3304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123825</xdr:colOff>
      <xdr:row>11</xdr:row>
      <xdr:rowOff>123825</xdr:rowOff>
    </xdr:to>
    <xdr:pic>
      <xdr:nvPicPr>
        <xdr:cNvPr id="3304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123825</xdr:colOff>
      <xdr:row>11</xdr:row>
      <xdr:rowOff>123825</xdr:rowOff>
    </xdr:to>
    <xdr:pic>
      <xdr:nvPicPr>
        <xdr:cNvPr id="3304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123825</xdr:colOff>
      <xdr:row>11</xdr:row>
      <xdr:rowOff>123825</xdr:rowOff>
    </xdr:to>
    <xdr:pic>
      <xdr:nvPicPr>
        <xdr:cNvPr id="3304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123825</xdr:colOff>
      <xdr:row>89</xdr:row>
      <xdr:rowOff>123825</xdr:rowOff>
    </xdr:to>
    <xdr:pic>
      <xdr:nvPicPr>
        <xdr:cNvPr id="330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123825</xdr:colOff>
      <xdr:row>89</xdr:row>
      <xdr:rowOff>123825</xdr:rowOff>
    </xdr:to>
    <xdr:pic>
      <xdr:nvPicPr>
        <xdr:cNvPr id="3304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123825</xdr:colOff>
      <xdr:row>89</xdr:row>
      <xdr:rowOff>123825</xdr:rowOff>
    </xdr:to>
    <xdr:pic>
      <xdr:nvPicPr>
        <xdr:cNvPr id="3304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123825</xdr:colOff>
      <xdr:row>0</xdr:row>
      <xdr:rowOff>123825</xdr:rowOff>
    </xdr:to>
    <xdr:pic>
      <xdr:nvPicPr>
        <xdr:cNvPr id="3304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123825</xdr:colOff>
      <xdr:row>0</xdr:row>
      <xdr:rowOff>123825</xdr:rowOff>
    </xdr:to>
    <xdr:pic>
      <xdr:nvPicPr>
        <xdr:cNvPr id="3305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123825</xdr:colOff>
      <xdr:row>0</xdr:row>
      <xdr:rowOff>123825</xdr:rowOff>
    </xdr:to>
    <xdr:pic>
      <xdr:nvPicPr>
        <xdr:cNvPr id="3305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123825</xdr:colOff>
      <xdr:row>15</xdr:row>
      <xdr:rowOff>123825</xdr:rowOff>
    </xdr:to>
    <xdr:pic>
      <xdr:nvPicPr>
        <xdr:cNvPr id="3305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123825</xdr:colOff>
      <xdr:row>15</xdr:row>
      <xdr:rowOff>123825</xdr:rowOff>
    </xdr:to>
    <xdr:pic>
      <xdr:nvPicPr>
        <xdr:cNvPr id="3305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123825</xdr:colOff>
      <xdr:row>15</xdr:row>
      <xdr:rowOff>123825</xdr:rowOff>
    </xdr:to>
    <xdr:pic>
      <xdr:nvPicPr>
        <xdr:cNvPr id="3305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123825</xdr:colOff>
      <xdr:row>0</xdr:row>
      <xdr:rowOff>123825</xdr:rowOff>
    </xdr:to>
    <xdr:pic>
      <xdr:nvPicPr>
        <xdr:cNvPr id="330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123825</xdr:colOff>
      <xdr:row>0</xdr:row>
      <xdr:rowOff>123825</xdr:rowOff>
    </xdr:to>
    <xdr:pic>
      <xdr:nvPicPr>
        <xdr:cNvPr id="3305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123825</xdr:colOff>
      <xdr:row>0</xdr:row>
      <xdr:rowOff>123825</xdr:rowOff>
    </xdr:to>
    <xdr:pic>
      <xdr:nvPicPr>
        <xdr:cNvPr id="3305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5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5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6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123825</xdr:colOff>
      <xdr:row>3</xdr:row>
      <xdr:rowOff>123825</xdr:rowOff>
    </xdr:to>
    <xdr:pic>
      <xdr:nvPicPr>
        <xdr:cNvPr id="3307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123825</xdr:colOff>
      <xdr:row>3</xdr:row>
      <xdr:rowOff>123825</xdr:rowOff>
    </xdr:to>
    <xdr:pic>
      <xdr:nvPicPr>
        <xdr:cNvPr id="3307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123825</xdr:colOff>
      <xdr:row>3</xdr:row>
      <xdr:rowOff>123825</xdr:rowOff>
    </xdr:to>
    <xdr:pic>
      <xdr:nvPicPr>
        <xdr:cNvPr id="3307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123825</xdr:colOff>
      <xdr:row>3</xdr:row>
      <xdr:rowOff>123825</xdr:rowOff>
    </xdr:to>
    <xdr:pic>
      <xdr:nvPicPr>
        <xdr:cNvPr id="3307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123825</xdr:colOff>
      <xdr:row>3</xdr:row>
      <xdr:rowOff>123825</xdr:rowOff>
    </xdr:to>
    <xdr:pic>
      <xdr:nvPicPr>
        <xdr:cNvPr id="3307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123825</xdr:colOff>
      <xdr:row>3</xdr:row>
      <xdr:rowOff>123825</xdr:rowOff>
    </xdr:to>
    <xdr:pic>
      <xdr:nvPicPr>
        <xdr:cNvPr id="3307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7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7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7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8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8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8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8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8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8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123825</xdr:colOff>
      <xdr:row>0</xdr:row>
      <xdr:rowOff>123825</xdr:rowOff>
    </xdr:to>
    <xdr:pic>
      <xdr:nvPicPr>
        <xdr:cNvPr id="3308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8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0</xdr:row>
      <xdr:rowOff>0</xdr:rowOff>
    </xdr:from>
    <xdr:to>
      <xdr:col>46</xdr:col>
      <xdr:colOff>123825</xdr:colOff>
      <xdr:row>0</xdr:row>
      <xdr:rowOff>123825</xdr:rowOff>
    </xdr:to>
    <xdr:pic>
      <xdr:nvPicPr>
        <xdr:cNvPr id="3309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47</xdr:col>
      <xdr:colOff>123825</xdr:colOff>
      <xdr:row>0</xdr:row>
      <xdr:rowOff>123825</xdr:rowOff>
    </xdr:to>
    <xdr:pic>
      <xdr:nvPicPr>
        <xdr:cNvPr id="3310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47</xdr:col>
      <xdr:colOff>123825</xdr:colOff>
      <xdr:row>0</xdr:row>
      <xdr:rowOff>123825</xdr:rowOff>
    </xdr:to>
    <xdr:pic>
      <xdr:nvPicPr>
        <xdr:cNvPr id="3310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47</xdr:col>
      <xdr:colOff>123825</xdr:colOff>
      <xdr:row>0</xdr:row>
      <xdr:rowOff>123825</xdr:rowOff>
    </xdr:to>
    <xdr:pic>
      <xdr:nvPicPr>
        <xdr:cNvPr id="3310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47</xdr:col>
      <xdr:colOff>123825</xdr:colOff>
      <xdr:row>0</xdr:row>
      <xdr:rowOff>123825</xdr:rowOff>
    </xdr:to>
    <xdr:pic>
      <xdr:nvPicPr>
        <xdr:cNvPr id="3310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47</xdr:col>
      <xdr:colOff>123825</xdr:colOff>
      <xdr:row>0</xdr:row>
      <xdr:rowOff>123825</xdr:rowOff>
    </xdr:to>
    <xdr:pic>
      <xdr:nvPicPr>
        <xdr:cNvPr id="3310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47</xdr:col>
      <xdr:colOff>123825</xdr:colOff>
      <xdr:row>0</xdr:row>
      <xdr:rowOff>123825</xdr:rowOff>
    </xdr:to>
    <xdr:pic>
      <xdr:nvPicPr>
        <xdr:cNvPr id="3310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123825</xdr:colOff>
      <xdr:row>10</xdr:row>
      <xdr:rowOff>123825</xdr:rowOff>
    </xdr:to>
    <xdr:pic>
      <xdr:nvPicPr>
        <xdr:cNvPr id="331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123825</xdr:colOff>
      <xdr:row>10</xdr:row>
      <xdr:rowOff>123825</xdr:rowOff>
    </xdr:to>
    <xdr:pic>
      <xdr:nvPicPr>
        <xdr:cNvPr id="3310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123825</xdr:colOff>
      <xdr:row>10</xdr:row>
      <xdr:rowOff>123825</xdr:rowOff>
    </xdr:to>
    <xdr:pic>
      <xdr:nvPicPr>
        <xdr:cNvPr id="3310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123825</xdr:colOff>
      <xdr:row>10</xdr:row>
      <xdr:rowOff>123825</xdr:rowOff>
    </xdr:to>
    <xdr:pic>
      <xdr:nvPicPr>
        <xdr:cNvPr id="3310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123825</xdr:colOff>
      <xdr:row>10</xdr:row>
      <xdr:rowOff>123825</xdr:rowOff>
    </xdr:to>
    <xdr:pic>
      <xdr:nvPicPr>
        <xdr:cNvPr id="3311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123825</xdr:colOff>
      <xdr:row>10</xdr:row>
      <xdr:rowOff>123825</xdr:rowOff>
    </xdr:to>
    <xdr:pic>
      <xdr:nvPicPr>
        <xdr:cNvPr id="3311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123825</xdr:colOff>
      <xdr:row>11</xdr:row>
      <xdr:rowOff>123825</xdr:rowOff>
    </xdr:to>
    <xdr:pic>
      <xdr:nvPicPr>
        <xdr:cNvPr id="3311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123825</xdr:colOff>
      <xdr:row>11</xdr:row>
      <xdr:rowOff>123825</xdr:rowOff>
    </xdr:to>
    <xdr:pic>
      <xdr:nvPicPr>
        <xdr:cNvPr id="3311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123825</xdr:colOff>
      <xdr:row>11</xdr:row>
      <xdr:rowOff>123825</xdr:rowOff>
    </xdr:to>
    <xdr:pic>
      <xdr:nvPicPr>
        <xdr:cNvPr id="3311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123825</xdr:colOff>
      <xdr:row>11</xdr:row>
      <xdr:rowOff>123825</xdr:rowOff>
    </xdr:to>
    <xdr:pic>
      <xdr:nvPicPr>
        <xdr:cNvPr id="331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123825</xdr:colOff>
      <xdr:row>11</xdr:row>
      <xdr:rowOff>123825</xdr:rowOff>
    </xdr:to>
    <xdr:pic>
      <xdr:nvPicPr>
        <xdr:cNvPr id="3311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123825</xdr:colOff>
      <xdr:row>11</xdr:row>
      <xdr:rowOff>123825</xdr:rowOff>
    </xdr:to>
    <xdr:pic>
      <xdr:nvPicPr>
        <xdr:cNvPr id="3311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89</xdr:row>
      <xdr:rowOff>0</xdr:rowOff>
    </xdr:from>
    <xdr:to>
      <xdr:col>45</xdr:col>
      <xdr:colOff>123825</xdr:colOff>
      <xdr:row>89</xdr:row>
      <xdr:rowOff>123825</xdr:rowOff>
    </xdr:to>
    <xdr:pic>
      <xdr:nvPicPr>
        <xdr:cNvPr id="3311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89</xdr:row>
      <xdr:rowOff>0</xdr:rowOff>
    </xdr:from>
    <xdr:to>
      <xdr:col>45</xdr:col>
      <xdr:colOff>123825</xdr:colOff>
      <xdr:row>89</xdr:row>
      <xdr:rowOff>123825</xdr:rowOff>
    </xdr:to>
    <xdr:pic>
      <xdr:nvPicPr>
        <xdr:cNvPr id="3311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89</xdr:row>
      <xdr:rowOff>0</xdr:rowOff>
    </xdr:from>
    <xdr:to>
      <xdr:col>45</xdr:col>
      <xdr:colOff>123825</xdr:colOff>
      <xdr:row>89</xdr:row>
      <xdr:rowOff>123825</xdr:rowOff>
    </xdr:to>
    <xdr:pic>
      <xdr:nvPicPr>
        <xdr:cNvPr id="3312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89</xdr:row>
      <xdr:rowOff>0</xdr:rowOff>
    </xdr:from>
    <xdr:to>
      <xdr:col>45</xdr:col>
      <xdr:colOff>123825</xdr:colOff>
      <xdr:row>89</xdr:row>
      <xdr:rowOff>123825</xdr:rowOff>
    </xdr:to>
    <xdr:pic>
      <xdr:nvPicPr>
        <xdr:cNvPr id="3312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89</xdr:row>
      <xdr:rowOff>0</xdr:rowOff>
    </xdr:from>
    <xdr:to>
      <xdr:col>45</xdr:col>
      <xdr:colOff>123825</xdr:colOff>
      <xdr:row>89</xdr:row>
      <xdr:rowOff>123825</xdr:rowOff>
    </xdr:to>
    <xdr:pic>
      <xdr:nvPicPr>
        <xdr:cNvPr id="3312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89</xdr:row>
      <xdr:rowOff>0</xdr:rowOff>
    </xdr:from>
    <xdr:to>
      <xdr:col>45</xdr:col>
      <xdr:colOff>123825</xdr:colOff>
      <xdr:row>89</xdr:row>
      <xdr:rowOff>123825</xdr:rowOff>
    </xdr:to>
    <xdr:pic>
      <xdr:nvPicPr>
        <xdr:cNvPr id="3312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123825</xdr:colOff>
      <xdr:row>70</xdr:row>
      <xdr:rowOff>123825</xdr:rowOff>
    </xdr:to>
    <xdr:pic>
      <xdr:nvPicPr>
        <xdr:cNvPr id="3312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123825</xdr:colOff>
      <xdr:row>70</xdr:row>
      <xdr:rowOff>123825</xdr:rowOff>
    </xdr:to>
    <xdr:pic>
      <xdr:nvPicPr>
        <xdr:cNvPr id="331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123825</xdr:colOff>
      <xdr:row>70</xdr:row>
      <xdr:rowOff>123825</xdr:rowOff>
    </xdr:to>
    <xdr:pic>
      <xdr:nvPicPr>
        <xdr:cNvPr id="3312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123825</xdr:colOff>
      <xdr:row>70</xdr:row>
      <xdr:rowOff>123825</xdr:rowOff>
    </xdr:to>
    <xdr:pic>
      <xdr:nvPicPr>
        <xdr:cNvPr id="331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123825</xdr:colOff>
      <xdr:row>70</xdr:row>
      <xdr:rowOff>123825</xdr:rowOff>
    </xdr:to>
    <xdr:pic>
      <xdr:nvPicPr>
        <xdr:cNvPr id="3312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123825</xdr:colOff>
      <xdr:row>70</xdr:row>
      <xdr:rowOff>123825</xdr:rowOff>
    </xdr:to>
    <xdr:pic>
      <xdr:nvPicPr>
        <xdr:cNvPr id="3312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123825</xdr:colOff>
      <xdr:row>15</xdr:row>
      <xdr:rowOff>123825</xdr:rowOff>
    </xdr:to>
    <xdr:pic>
      <xdr:nvPicPr>
        <xdr:cNvPr id="331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123825</xdr:colOff>
      <xdr:row>15</xdr:row>
      <xdr:rowOff>123825</xdr:rowOff>
    </xdr:to>
    <xdr:pic>
      <xdr:nvPicPr>
        <xdr:cNvPr id="3313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123825</xdr:colOff>
      <xdr:row>15</xdr:row>
      <xdr:rowOff>123825</xdr:rowOff>
    </xdr:to>
    <xdr:pic>
      <xdr:nvPicPr>
        <xdr:cNvPr id="331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123825</xdr:colOff>
      <xdr:row>15</xdr:row>
      <xdr:rowOff>123825</xdr:rowOff>
    </xdr:to>
    <xdr:pic>
      <xdr:nvPicPr>
        <xdr:cNvPr id="3313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123825</xdr:colOff>
      <xdr:row>15</xdr:row>
      <xdr:rowOff>123825</xdr:rowOff>
    </xdr:to>
    <xdr:pic>
      <xdr:nvPicPr>
        <xdr:cNvPr id="3313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123825</xdr:colOff>
      <xdr:row>15</xdr:row>
      <xdr:rowOff>123825</xdr:rowOff>
    </xdr:to>
    <xdr:pic>
      <xdr:nvPicPr>
        <xdr:cNvPr id="3313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123825</xdr:colOff>
      <xdr:row>79</xdr:row>
      <xdr:rowOff>123825</xdr:rowOff>
    </xdr:to>
    <xdr:pic>
      <xdr:nvPicPr>
        <xdr:cNvPr id="331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123825</xdr:colOff>
      <xdr:row>79</xdr:row>
      <xdr:rowOff>123825</xdr:rowOff>
    </xdr:to>
    <xdr:pic>
      <xdr:nvPicPr>
        <xdr:cNvPr id="3313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123825</xdr:colOff>
      <xdr:row>79</xdr:row>
      <xdr:rowOff>123825</xdr:rowOff>
    </xdr:to>
    <xdr:pic>
      <xdr:nvPicPr>
        <xdr:cNvPr id="3313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123825</xdr:colOff>
      <xdr:row>79</xdr:row>
      <xdr:rowOff>123825</xdr:rowOff>
    </xdr:to>
    <xdr:pic>
      <xdr:nvPicPr>
        <xdr:cNvPr id="331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123825</xdr:colOff>
      <xdr:row>79</xdr:row>
      <xdr:rowOff>123825</xdr:rowOff>
    </xdr:to>
    <xdr:pic>
      <xdr:nvPicPr>
        <xdr:cNvPr id="3314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123825</xdr:colOff>
      <xdr:row>79</xdr:row>
      <xdr:rowOff>123825</xdr:rowOff>
    </xdr:to>
    <xdr:pic>
      <xdr:nvPicPr>
        <xdr:cNvPr id="331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123825</xdr:colOff>
      <xdr:row>16</xdr:row>
      <xdr:rowOff>123825</xdr:rowOff>
    </xdr:to>
    <xdr:pic>
      <xdr:nvPicPr>
        <xdr:cNvPr id="331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123825</xdr:colOff>
      <xdr:row>16</xdr:row>
      <xdr:rowOff>123825</xdr:rowOff>
    </xdr:to>
    <xdr:pic>
      <xdr:nvPicPr>
        <xdr:cNvPr id="3314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123825</xdr:colOff>
      <xdr:row>16</xdr:row>
      <xdr:rowOff>123825</xdr:rowOff>
    </xdr:to>
    <xdr:pic>
      <xdr:nvPicPr>
        <xdr:cNvPr id="3314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123825</xdr:colOff>
      <xdr:row>16</xdr:row>
      <xdr:rowOff>123825</xdr:rowOff>
    </xdr:to>
    <xdr:pic>
      <xdr:nvPicPr>
        <xdr:cNvPr id="331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123825</xdr:colOff>
      <xdr:row>16</xdr:row>
      <xdr:rowOff>123825</xdr:rowOff>
    </xdr:to>
    <xdr:pic>
      <xdr:nvPicPr>
        <xdr:cNvPr id="3314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123825</xdr:colOff>
      <xdr:row>16</xdr:row>
      <xdr:rowOff>123825</xdr:rowOff>
    </xdr:to>
    <xdr:pic>
      <xdr:nvPicPr>
        <xdr:cNvPr id="3314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123825</xdr:colOff>
      <xdr:row>17</xdr:row>
      <xdr:rowOff>123825</xdr:rowOff>
    </xdr:to>
    <xdr:pic>
      <xdr:nvPicPr>
        <xdr:cNvPr id="3314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123825</xdr:colOff>
      <xdr:row>17</xdr:row>
      <xdr:rowOff>123825</xdr:rowOff>
    </xdr:to>
    <xdr:pic>
      <xdr:nvPicPr>
        <xdr:cNvPr id="3314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123825</xdr:colOff>
      <xdr:row>17</xdr:row>
      <xdr:rowOff>123825</xdr:rowOff>
    </xdr:to>
    <xdr:pic>
      <xdr:nvPicPr>
        <xdr:cNvPr id="3315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123825</xdr:colOff>
      <xdr:row>17</xdr:row>
      <xdr:rowOff>123825</xdr:rowOff>
    </xdr:to>
    <xdr:pic>
      <xdr:nvPicPr>
        <xdr:cNvPr id="3315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123825</xdr:colOff>
      <xdr:row>17</xdr:row>
      <xdr:rowOff>123825</xdr:rowOff>
    </xdr:to>
    <xdr:pic>
      <xdr:nvPicPr>
        <xdr:cNvPr id="3315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123825</xdr:colOff>
      <xdr:row>17</xdr:row>
      <xdr:rowOff>123825</xdr:rowOff>
    </xdr:to>
    <xdr:pic>
      <xdr:nvPicPr>
        <xdr:cNvPr id="3315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123825</xdr:colOff>
      <xdr:row>18</xdr:row>
      <xdr:rowOff>123825</xdr:rowOff>
    </xdr:to>
    <xdr:pic>
      <xdr:nvPicPr>
        <xdr:cNvPr id="3315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123825</xdr:colOff>
      <xdr:row>18</xdr:row>
      <xdr:rowOff>123825</xdr:rowOff>
    </xdr:to>
    <xdr:pic>
      <xdr:nvPicPr>
        <xdr:cNvPr id="3315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123825</xdr:colOff>
      <xdr:row>18</xdr:row>
      <xdr:rowOff>123825</xdr:rowOff>
    </xdr:to>
    <xdr:pic>
      <xdr:nvPicPr>
        <xdr:cNvPr id="3315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123825</xdr:colOff>
      <xdr:row>18</xdr:row>
      <xdr:rowOff>123825</xdr:rowOff>
    </xdr:to>
    <xdr:pic>
      <xdr:nvPicPr>
        <xdr:cNvPr id="3315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123825</xdr:colOff>
      <xdr:row>18</xdr:row>
      <xdr:rowOff>123825</xdr:rowOff>
    </xdr:to>
    <xdr:pic>
      <xdr:nvPicPr>
        <xdr:cNvPr id="3315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123825</xdr:colOff>
      <xdr:row>18</xdr:row>
      <xdr:rowOff>123825</xdr:rowOff>
    </xdr:to>
    <xdr:pic>
      <xdr:nvPicPr>
        <xdr:cNvPr id="3315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6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6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6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6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6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6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123825</xdr:colOff>
      <xdr:row>19</xdr:row>
      <xdr:rowOff>123825</xdr:rowOff>
    </xdr:to>
    <xdr:pic>
      <xdr:nvPicPr>
        <xdr:cNvPr id="331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123825</xdr:colOff>
      <xdr:row>19</xdr:row>
      <xdr:rowOff>123825</xdr:rowOff>
    </xdr:to>
    <xdr:pic>
      <xdr:nvPicPr>
        <xdr:cNvPr id="3316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123825</xdr:colOff>
      <xdr:row>19</xdr:row>
      <xdr:rowOff>123825</xdr:rowOff>
    </xdr:to>
    <xdr:pic>
      <xdr:nvPicPr>
        <xdr:cNvPr id="3316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123825</xdr:colOff>
      <xdr:row>19</xdr:row>
      <xdr:rowOff>123825</xdr:rowOff>
    </xdr:to>
    <xdr:pic>
      <xdr:nvPicPr>
        <xdr:cNvPr id="3316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123825</xdr:colOff>
      <xdr:row>19</xdr:row>
      <xdr:rowOff>123825</xdr:rowOff>
    </xdr:to>
    <xdr:pic>
      <xdr:nvPicPr>
        <xdr:cNvPr id="3317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123825</xdr:colOff>
      <xdr:row>19</xdr:row>
      <xdr:rowOff>123825</xdr:rowOff>
    </xdr:to>
    <xdr:pic>
      <xdr:nvPicPr>
        <xdr:cNvPr id="3317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7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7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7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7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123825</xdr:colOff>
      <xdr:row>33</xdr:row>
      <xdr:rowOff>123825</xdr:rowOff>
    </xdr:to>
    <xdr:pic>
      <xdr:nvPicPr>
        <xdr:cNvPr id="3317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83</xdr:row>
      <xdr:rowOff>0</xdr:rowOff>
    </xdr:from>
    <xdr:to>
      <xdr:col>45</xdr:col>
      <xdr:colOff>123825</xdr:colOff>
      <xdr:row>83</xdr:row>
      <xdr:rowOff>123825</xdr:rowOff>
    </xdr:to>
    <xdr:pic>
      <xdr:nvPicPr>
        <xdr:cNvPr id="3317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83</xdr:row>
      <xdr:rowOff>0</xdr:rowOff>
    </xdr:from>
    <xdr:to>
      <xdr:col>45</xdr:col>
      <xdr:colOff>123825</xdr:colOff>
      <xdr:row>83</xdr:row>
      <xdr:rowOff>123825</xdr:rowOff>
    </xdr:to>
    <xdr:pic>
      <xdr:nvPicPr>
        <xdr:cNvPr id="3317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83</xdr:row>
      <xdr:rowOff>0</xdr:rowOff>
    </xdr:from>
    <xdr:to>
      <xdr:col>45</xdr:col>
      <xdr:colOff>123825</xdr:colOff>
      <xdr:row>83</xdr:row>
      <xdr:rowOff>123825</xdr:rowOff>
    </xdr:to>
    <xdr:pic>
      <xdr:nvPicPr>
        <xdr:cNvPr id="3318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83</xdr:row>
      <xdr:rowOff>0</xdr:rowOff>
    </xdr:from>
    <xdr:to>
      <xdr:col>45</xdr:col>
      <xdr:colOff>123825</xdr:colOff>
      <xdr:row>83</xdr:row>
      <xdr:rowOff>123825</xdr:rowOff>
    </xdr:to>
    <xdr:pic>
      <xdr:nvPicPr>
        <xdr:cNvPr id="3318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83</xdr:row>
      <xdr:rowOff>0</xdr:rowOff>
    </xdr:from>
    <xdr:to>
      <xdr:col>45</xdr:col>
      <xdr:colOff>123825</xdr:colOff>
      <xdr:row>83</xdr:row>
      <xdr:rowOff>123825</xdr:rowOff>
    </xdr:to>
    <xdr:pic>
      <xdr:nvPicPr>
        <xdr:cNvPr id="3318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83</xdr:row>
      <xdr:rowOff>0</xdr:rowOff>
    </xdr:from>
    <xdr:to>
      <xdr:col>45</xdr:col>
      <xdr:colOff>123825</xdr:colOff>
      <xdr:row>83</xdr:row>
      <xdr:rowOff>123825</xdr:rowOff>
    </xdr:to>
    <xdr:pic>
      <xdr:nvPicPr>
        <xdr:cNvPr id="3318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0</xdr:row>
      <xdr:rowOff>0</xdr:rowOff>
    </xdr:from>
    <xdr:to>
      <xdr:col>48</xdr:col>
      <xdr:colOff>123825</xdr:colOff>
      <xdr:row>0</xdr:row>
      <xdr:rowOff>123825</xdr:rowOff>
    </xdr:to>
    <xdr:pic>
      <xdr:nvPicPr>
        <xdr:cNvPr id="3319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0</xdr:row>
      <xdr:rowOff>0</xdr:rowOff>
    </xdr:from>
    <xdr:to>
      <xdr:col>48</xdr:col>
      <xdr:colOff>123825</xdr:colOff>
      <xdr:row>0</xdr:row>
      <xdr:rowOff>123825</xdr:rowOff>
    </xdr:to>
    <xdr:pic>
      <xdr:nvPicPr>
        <xdr:cNvPr id="3319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0</xdr:row>
      <xdr:rowOff>0</xdr:rowOff>
    </xdr:from>
    <xdr:to>
      <xdr:col>48</xdr:col>
      <xdr:colOff>123825</xdr:colOff>
      <xdr:row>0</xdr:row>
      <xdr:rowOff>123825</xdr:rowOff>
    </xdr:to>
    <xdr:pic>
      <xdr:nvPicPr>
        <xdr:cNvPr id="3319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0</xdr:row>
      <xdr:rowOff>0</xdr:rowOff>
    </xdr:from>
    <xdr:to>
      <xdr:col>48</xdr:col>
      <xdr:colOff>123825</xdr:colOff>
      <xdr:row>0</xdr:row>
      <xdr:rowOff>123825</xdr:rowOff>
    </xdr:to>
    <xdr:pic>
      <xdr:nvPicPr>
        <xdr:cNvPr id="3319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0</xdr:row>
      <xdr:rowOff>0</xdr:rowOff>
    </xdr:from>
    <xdr:to>
      <xdr:col>48</xdr:col>
      <xdr:colOff>123825</xdr:colOff>
      <xdr:row>0</xdr:row>
      <xdr:rowOff>123825</xdr:rowOff>
    </xdr:to>
    <xdr:pic>
      <xdr:nvPicPr>
        <xdr:cNvPr id="3319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0</xdr:row>
      <xdr:rowOff>0</xdr:rowOff>
    </xdr:from>
    <xdr:to>
      <xdr:col>48</xdr:col>
      <xdr:colOff>123825</xdr:colOff>
      <xdr:row>0</xdr:row>
      <xdr:rowOff>123825</xdr:rowOff>
    </xdr:to>
    <xdr:pic>
      <xdr:nvPicPr>
        <xdr:cNvPr id="3319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196" name="Picture 63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197" name="Picture 63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198" name="Picture 63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199" name="Picture 63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00" name="Picture 63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01" name="Picture 63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123825</xdr:colOff>
      <xdr:row>0</xdr:row>
      <xdr:rowOff>123825</xdr:rowOff>
    </xdr:to>
    <xdr:pic>
      <xdr:nvPicPr>
        <xdr:cNvPr id="3320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123825</xdr:colOff>
      <xdr:row>0</xdr:row>
      <xdr:rowOff>123825</xdr:rowOff>
    </xdr:to>
    <xdr:pic>
      <xdr:nvPicPr>
        <xdr:cNvPr id="3320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123825</xdr:colOff>
      <xdr:row>0</xdr:row>
      <xdr:rowOff>123825</xdr:rowOff>
    </xdr:to>
    <xdr:pic>
      <xdr:nvPicPr>
        <xdr:cNvPr id="3320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123825</xdr:colOff>
      <xdr:row>0</xdr:row>
      <xdr:rowOff>123825</xdr:rowOff>
    </xdr:to>
    <xdr:pic>
      <xdr:nvPicPr>
        <xdr:cNvPr id="332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123825</xdr:colOff>
      <xdr:row>0</xdr:row>
      <xdr:rowOff>123825</xdr:rowOff>
    </xdr:to>
    <xdr:pic>
      <xdr:nvPicPr>
        <xdr:cNvPr id="3320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123825</xdr:colOff>
      <xdr:row>0</xdr:row>
      <xdr:rowOff>123825</xdr:rowOff>
    </xdr:to>
    <xdr:pic>
      <xdr:nvPicPr>
        <xdr:cNvPr id="3320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0</xdr:row>
      <xdr:rowOff>0</xdr:rowOff>
    </xdr:from>
    <xdr:to>
      <xdr:col>50</xdr:col>
      <xdr:colOff>123825</xdr:colOff>
      <xdr:row>0</xdr:row>
      <xdr:rowOff>123825</xdr:rowOff>
    </xdr:to>
    <xdr:pic>
      <xdr:nvPicPr>
        <xdr:cNvPr id="3320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0</xdr:row>
      <xdr:rowOff>0</xdr:rowOff>
    </xdr:from>
    <xdr:to>
      <xdr:col>50</xdr:col>
      <xdr:colOff>123825</xdr:colOff>
      <xdr:row>0</xdr:row>
      <xdr:rowOff>123825</xdr:rowOff>
    </xdr:to>
    <xdr:pic>
      <xdr:nvPicPr>
        <xdr:cNvPr id="3320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0</xdr:row>
      <xdr:rowOff>0</xdr:rowOff>
    </xdr:from>
    <xdr:to>
      <xdr:col>50</xdr:col>
      <xdr:colOff>123825</xdr:colOff>
      <xdr:row>0</xdr:row>
      <xdr:rowOff>123825</xdr:rowOff>
    </xdr:to>
    <xdr:pic>
      <xdr:nvPicPr>
        <xdr:cNvPr id="3321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0</xdr:row>
      <xdr:rowOff>0</xdr:rowOff>
    </xdr:from>
    <xdr:to>
      <xdr:col>50</xdr:col>
      <xdr:colOff>123825</xdr:colOff>
      <xdr:row>0</xdr:row>
      <xdr:rowOff>123825</xdr:rowOff>
    </xdr:to>
    <xdr:pic>
      <xdr:nvPicPr>
        <xdr:cNvPr id="3321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0</xdr:row>
      <xdr:rowOff>0</xdr:rowOff>
    </xdr:from>
    <xdr:to>
      <xdr:col>50</xdr:col>
      <xdr:colOff>123825</xdr:colOff>
      <xdr:row>0</xdr:row>
      <xdr:rowOff>123825</xdr:rowOff>
    </xdr:to>
    <xdr:pic>
      <xdr:nvPicPr>
        <xdr:cNvPr id="3321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0</xdr:row>
      <xdr:rowOff>0</xdr:rowOff>
    </xdr:from>
    <xdr:to>
      <xdr:col>50</xdr:col>
      <xdr:colOff>123825</xdr:colOff>
      <xdr:row>0</xdr:row>
      <xdr:rowOff>123825</xdr:rowOff>
    </xdr:to>
    <xdr:pic>
      <xdr:nvPicPr>
        <xdr:cNvPr id="3321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10</xdr:row>
      <xdr:rowOff>0</xdr:rowOff>
    </xdr:from>
    <xdr:to>
      <xdr:col>47</xdr:col>
      <xdr:colOff>123825</xdr:colOff>
      <xdr:row>10</xdr:row>
      <xdr:rowOff>123825</xdr:rowOff>
    </xdr:to>
    <xdr:pic>
      <xdr:nvPicPr>
        <xdr:cNvPr id="3321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10</xdr:row>
      <xdr:rowOff>0</xdr:rowOff>
    </xdr:from>
    <xdr:to>
      <xdr:col>47</xdr:col>
      <xdr:colOff>123825</xdr:colOff>
      <xdr:row>10</xdr:row>
      <xdr:rowOff>123825</xdr:rowOff>
    </xdr:to>
    <xdr:pic>
      <xdr:nvPicPr>
        <xdr:cNvPr id="3321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10</xdr:row>
      <xdr:rowOff>0</xdr:rowOff>
    </xdr:from>
    <xdr:to>
      <xdr:col>47</xdr:col>
      <xdr:colOff>123825</xdr:colOff>
      <xdr:row>10</xdr:row>
      <xdr:rowOff>123825</xdr:rowOff>
    </xdr:to>
    <xdr:pic>
      <xdr:nvPicPr>
        <xdr:cNvPr id="3321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10</xdr:row>
      <xdr:rowOff>0</xdr:rowOff>
    </xdr:from>
    <xdr:to>
      <xdr:col>47</xdr:col>
      <xdr:colOff>123825</xdr:colOff>
      <xdr:row>10</xdr:row>
      <xdr:rowOff>123825</xdr:rowOff>
    </xdr:to>
    <xdr:pic>
      <xdr:nvPicPr>
        <xdr:cNvPr id="3321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10</xdr:row>
      <xdr:rowOff>0</xdr:rowOff>
    </xdr:from>
    <xdr:to>
      <xdr:col>47</xdr:col>
      <xdr:colOff>123825</xdr:colOff>
      <xdr:row>10</xdr:row>
      <xdr:rowOff>123825</xdr:rowOff>
    </xdr:to>
    <xdr:pic>
      <xdr:nvPicPr>
        <xdr:cNvPr id="3321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10</xdr:row>
      <xdr:rowOff>0</xdr:rowOff>
    </xdr:from>
    <xdr:to>
      <xdr:col>47</xdr:col>
      <xdr:colOff>123825</xdr:colOff>
      <xdr:row>10</xdr:row>
      <xdr:rowOff>123825</xdr:rowOff>
    </xdr:to>
    <xdr:pic>
      <xdr:nvPicPr>
        <xdr:cNvPr id="332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0</xdr:row>
      <xdr:rowOff>0</xdr:rowOff>
    </xdr:from>
    <xdr:to>
      <xdr:col>51</xdr:col>
      <xdr:colOff>123825</xdr:colOff>
      <xdr:row>0</xdr:row>
      <xdr:rowOff>123825</xdr:rowOff>
    </xdr:to>
    <xdr:pic>
      <xdr:nvPicPr>
        <xdr:cNvPr id="3322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0</xdr:row>
      <xdr:rowOff>0</xdr:rowOff>
    </xdr:from>
    <xdr:to>
      <xdr:col>51</xdr:col>
      <xdr:colOff>123825</xdr:colOff>
      <xdr:row>0</xdr:row>
      <xdr:rowOff>123825</xdr:rowOff>
    </xdr:to>
    <xdr:pic>
      <xdr:nvPicPr>
        <xdr:cNvPr id="3322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0</xdr:row>
      <xdr:rowOff>0</xdr:rowOff>
    </xdr:from>
    <xdr:to>
      <xdr:col>51</xdr:col>
      <xdr:colOff>123825</xdr:colOff>
      <xdr:row>0</xdr:row>
      <xdr:rowOff>123825</xdr:rowOff>
    </xdr:to>
    <xdr:pic>
      <xdr:nvPicPr>
        <xdr:cNvPr id="3322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0</xdr:row>
      <xdr:rowOff>0</xdr:rowOff>
    </xdr:from>
    <xdr:to>
      <xdr:col>51</xdr:col>
      <xdr:colOff>123825</xdr:colOff>
      <xdr:row>0</xdr:row>
      <xdr:rowOff>123825</xdr:rowOff>
    </xdr:to>
    <xdr:pic>
      <xdr:nvPicPr>
        <xdr:cNvPr id="3322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0</xdr:row>
      <xdr:rowOff>0</xdr:rowOff>
    </xdr:from>
    <xdr:to>
      <xdr:col>51</xdr:col>
      <xdr:colOff>123825</xdr:colOff>
      <xdr:row>0</xdr:row>
      <xdr:rowOff>123825</xdr:rowOff>
    </xdr:to>
    <xdr:pic>
      <xdr:nvPicPr>
        <xdr:cNvPr id="3322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0</xdr:row>
      <xdr:rowOff>0</xdr:rowOff>
    </xdr:from>
    <xdr:to>
      <xdr:col>51</xdr:col>
      <xdr:colOff>123825</xdr:colOff>
      <xdr:row>0</xdr:row>
      <xdr:rowOff>123825</xdr:rowOff>
    </xdr:to>
    <xdr:pic>
      <xdr:nvPicPr>
        <xdr:cNvPr id="3322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89</xdr:row>
      <xdr:rowOff>0</xdr:rowOff>
    </xdr:from>
    <xdr:to>
      <xdr:col>47</xdr:col>
      <xdr:colOff>123825</xdr:colOff>
      <xdr:row>89</xdr:row>
      <xdr:rowOff>123825</xdr:rowOff>
    </xdr:to>
    <xdr:pic>
      <xdr:nvPicPr>
        <xdr:cNvPr id="332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89</xdr:row>
      <xdr:rowOff>0</xdr:rowOff>
    </xdr:from>
    <xdr:to>
      <xdr:col>47</xdr:col>
      <xdr:colOff>123825</xdr:colOff>
      <xdr:row>89</xdr:row>
      <xdr:rowOff>123825</xdr:rowOff>
    </xdr:to>
    <xdr:pic>
      <xdr:nvPicPr>
        <xdr:cNvPr id="3322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89</xdr:row>
      <xdr:rowOff>0</xdr:rowOff>
    </xdr:from>
    <xdr:to>
      <xdr:col>47</xdr:col>
      <xdr:colOff>123825</xdr:colOff>
      <xdr:row>89</xdr:row>
      <xdr:rowOff>123825</xdr:rowOff>
    </xdr:to>
    <xdr:pic>
      <xdr:nvPicPr>
        <xdr:cNvPr id="3322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89</xdr:row>
      <xdr:rowOff>0</xdr:rowOff>
    </xdr:from>
    <xdr:to>
      <xdr:col>47</xdr:col>
      <xdr:colOff>123825</xdr:colOff>
      <xdr:row>89</xdr:row>
      <xdr:rowOff>123825</xdr:rowOff>
    </xdr:to>
    <xdr:pic>
      <xdr:nvPicPr>
        <xdr:cNvPr id="3322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89</xdr:row>
      <xdr:rowOff>0</xdr:rowOff>
    </xdr:from>
    <xdr:to>
      <xdr:col>47</xdr:col>
      <xdr:colOff>123825</xdr:colOff>
      <xdr:row>89</xdr:row>
      <xdr:rowOff>123825</xdr:rowOff>
    </xdr:to>
    <xdr:pic>
      <xdr:nvPicPr>
        <xdr:cNvPr id="3323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89</xdr:row>
      <xdr:rowOff>0</xdr:rowOff>
    </xdr:from>
    <xdr:to>
      <xdr:col>47</xdr:col>
      <xdr:colOff>123825</xdr:colOff>
      <xdr:row>89</xdr:row>
      <xdr:rowOff>123825</xdr:rowOff>
    </xdr:to>
    <xdr:pic>
      <xdr:nvPicPr>
        <xdr:cNvPr id="3323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52</xdr:col>
      <xdr:colOff>123825</xdr:colOff>
      <xdr:row>0</xdr:row>
      <xdr:rowOff>123825</xdr:rowOff>
    </xdr:to>
    <xdr:pic>
      <xdr:nvPicPr>
        <xdr:cNvPr id="3323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52</xdr:col>
      <xdr:colOff>123825</xdr:colOff>
      <xdr:row>0</xdr:row>
      <xdr:rowOff>123825</xdr:rowOff>
    </xdr:to>
    <xdr:pic>
      <xdr:nvPicPr>
        <xdr:cNvPr id="3323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52</xdr:col>
      <xdr:colOff>123825</xdr:colOff>
      <xdr:row>0</xdr:row>
      <xdr:rowOff>123825</xdr:rowOff>
    </xdr:to>
    <xdr:pic>
      <xdr:nvPicPr>
        <xdr:cNvPr id="3323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52</xdr:col>
      <xdr:colOff>123825</xdr:colOff>
      <xdr:row>0</xdr:row>
      <xdr:rowOff>123825</xdr:rowOff>
    </xdr:to>
    <xdr:pic>
      <xdr:nvPicPr>
        <xdr:cNvPr id="332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52</xdr:col>
      <xdr:colOff>123825</xdr:colOff>
      <xdr:row>0</xdr:row>
      <xdr:rowOff>123825</xdr:rowOff>
    </xdr:to>
    <xdr:pic>
      <xdr:nvPicPr>
        <xdr:cNvPr id="3323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52</xdr:col>
      <xdr:colOff>123825</xdr:colOff>
      <xdr:row>0</xdr:row>
      <xdr:rowOff>123825</xdr:rowOff>
    </xdr:to>
    <xdr:pic>
      <xdr:nvPicPr>
        <xdr:cNvPr id="3323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15</xdr:row>
      <xdr:rowOff>0</xdr:rowOff>
    </xdr:from>
    <xdr:to>
      <xdr:col>47</xdr:col>
      <xdr:colOff>123825</xdr:colOff>
      <xdr:row>15</xdr:row>
      <xdr:rowOff>123825</xdr:rowOff>
    </xdr:to>
    <xdr:pic>
      <xdr:nvPicPr>
        <xdr:cNvPr id="3323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15</xdr:row>
      <xdr:rowOff>0</xdr:rowOff>
    </xdr:from>
    <xdr:to>
      <xdr:col>47</xdr:col>
      <xdr:colOff>123825</xdr:colOff>
      <xdr:row>15</xdr:row>
      <xdr:rowOff>123825</xdr:rowOff>
    </xdr:to>
    <xdr:pic>
      <xdr:nvPicPr>
        <xdr:cNvPr id="3323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15</xdr:row>
      <xdr:rowOff>0</xdr:rowOff>
    </xdr:from>
    <xdr:to>
      <xdr:col>47</xdr:col>
      <xdr:colOff>123825</xdr:colOff>
      <xdr:row>15</xdr:row>
      <xdr:rowOff>123825</xdr:rowOff>
    </xdr:to>
    <xdr:pic>
      <xdr:nvPicPr>
        <xdr:cNvPr id="3324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15</xdr:row>
      <xdr:rowOff>0</xdr:rowOff>
    </xdr:from>
    <xdr:to>
      <xdr:col>47</xdr:col>
      <xdr:colOff>123825</xdr:colOff>
      <xdr:row>15</xdr:row>
      <xdr:rowOff>123825</xdr:rowOff>
    </xdr:to>
    <xdr:pic>
      <xdr:nvPicPr>
        <xdr:cNvPr id="3324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15</xdr:row>
      <xdr:rowOff>0</xdr:rowOff>
    </xdr:from>
    <xdr:to>
      <xdr:col>47</xdr:col>
      <xdr:colOff>123825</xdr:colOff>
      <xdr:row>15</xdr:row>
      <xdr:rowOff>123825</xdr:rowOff>
    </xdr:to>
    <xdr:pic>
      <xdr:nvPicPr>
        <xdr:cNvPr id="3324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15</xdr:row>
      <xdr:rowOff>0</xdr:rowOff>
    </xdr:from>
    <xdr:to>
      <xdr:col>47</xdr:col>
      <xdr:colOff>123825</xdr:colOff>
      <xdr:row>15</xdr:row>
      <xdr:rowOff>123825</xdr:rowOff>
    </xdr:to>
    <xdr:pic>
      <xdr:nvPicPr>
        <xdr:cNvPr id="3324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123825</xdr:colOff>
      <xdr:row>0</xdr:row>
      <xdr:rowOff>123825</xdr:rowOff>
    </xdr:to>
    <xdr:pic>
      <xdr:nvPicPr>
        <xdr:cNvPr id="3324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123825</xdr:colOff>
      <xdr:row>0</xdr:row>
      <xdr:rowOff>123825</xdr:rowOff>
    </xdr:to>
    <xdr:pic>
      <xdr:nvPicPr>
        <xdr:cNvPr id="3324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123825</xdr:colOff>
      <xdr:row>0</xdr:row>
      <xdr:rowOff>123825</xdr:rowOff>
    </xdr:to>
    <xdr:pic>
      <xdr:nvPicPr>
        <xdr:cNvPr id="3324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123825</xdr:colOff>
      <xdr:row>0</xdr:row>
      <xdr:rowOff>123825</xdr:rowOff>
    </xdr:to>
    <xdr:pic>
      <xdr:nvPicPr>
        <xdr:cNvPr id="3324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123825</xdr:colOff>
      <xdr:row>0</xdr:row>
      <xdr:rowOff>123825</xdr:rowOff>
    </xdr:to>
    <xdr:pic>
      <xdr:nvPicPr>
        <xdr:cNvPr id="3324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123825</xdr:colOff>
      <xdr:row>0</xdr:row>
      <xdr:rowOff>123825</xdr:rowOff>
    </xdr:to>
    <xdr:pic>
      <xdr:nvPicPr>
        <xdr:cNvPr id="3324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16</xdr:row>
      <xdr:rowOff>0</xdr:rowOff>
    </xdr:from>
    <xdr:to>
      <xdr:col>47</xdr:col>
      <xdr:colOff>123825</xdr:colOff>
      <xdr:row>16</xdr:row>
      <xdr:rowOff>123825</xdr:rowOff>
    </xdr:to>
    <xdr:pic>
      <xdr:nvPicPr>
        <xdr:cNvPr id="3325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16</xdr:row>
      <xdr:rowOff>0</xdr:rowOff>
    </xdr:from>
    <xdr:to>
      <xdr:col>47</xdr:col>
      <xdr:colOff>123825</xdr:colOff>
      <xdr:row>16</xdr:row>
      <xdr:rowOff>123825</xdr:rowOff>
    </xdr:to>
    <xdr:pic>
      <xdr:nvPicPr>
        <xdr:cNvPr id="3325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16</xdr:row>
      <xdr:rowOff>0</xdr:rowOff>
    </xdr:from>
    <xdr:to>
      <xdr:col>47</xdr:col>
      <xdr:colOff>123825</xdr:colOff>
      <xdr:row>16</xdr:row>
      <xdr:rowOff>123825</xdr:rowOff>
    </xdr:to>
    <xdr:pic>
      <xdr:nvPicPr>
        <xdr:cNvPr id="3325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16</xdr:row>
      <xdr:rowOff>0</xdr:rowOff>
    </xdr:from>
    <xdr:to>
      <xdr:col>47</xdr:col>
      <xdr:colOff>123825</xdr:colOff>
      <xdr:row>16</xdr:row>
      <xdr:rowOff>123825</xdr:rowOff>
    </xdr:to>
    <xdr:pic>
      <xdr:nvPicPr>
        <xdr:cNvPr id="3325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16</xdr:row>
      <xdr:rowOff>0</xdr:rowOff>
    </xdr:from>
    <xdr:to>
      <xdr:col>47</xdr:col>
      <xdr:colOff>123825</xdr:colOff>
      <xdr:row>16</xdr:row>
      <xdr:rowOff>123825</xdr:rowOff>
    </xdr:to>
    <xdr:pic>
      <xdr:nvPicPr>
        <xdr:cNvPr id="3325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16</xdr:row>
      <xdr:rowOff>0</xdr:rowOff>
    </xdr:from>
    <xdr:to>
      <xdr:col>47</xdr:col>
      <xdr:colOff>123825</xdr:colOff>
      <xdr:row>16</xdr:row>
      <xdr:rowOff>123825</xdr:rowOff>
    </xdr:to>
    <xdr:pic>
      <xdr:nvPicPr>
        <xdr:cNvPr id="3325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17</xdr:row>
      <xdr:rowOff>0</xdr:rowOff>
    </xdr:from>
    <xdr:to>
      <xdr:col>47</xdr:col>
      <xdr:colOff>123825</xdr:colOff>
      <xdr:row>17</xdr:row>
      <xdr:rowOff>123825</xdr:rowOff>
    </xdr:to>
    <xdr:pic>
      <xdr:nvPicPr>
        <xdr:cNvPr id="332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17</xdr:row>
      <xdr:rowOff>0</xdr:rowOff>
    </xdr:from>
    <xdr:to>
      <xdr:col>47</xdr:col>
      <xdr:colOff>123825</xdr:colOff>
      <xdr:row>17</xdr:row>
      <xdr:rowOff>123825</xdr:rowOff>
    </xdr:to>
    <xdr:pic>
      <xdr:nvPicPr>
        <xdr:cNvPr id="3325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17</xdr:row>
      <xdr:rowOff>0</xdr:rowOff>
    </xdr:from>
    <xdr:to>
      <xdr:col>47</xdr:col>
      <xdr:colOff>123825</xdr:colOff>
      <xdr:row>17</xdr:row>
      <xdr:rowOff>123825</xdr:rowOff>
    </xdr:to>
    <xdr:pic>
      <xdr:nvPicPr>
        <xdr:cNvPr id="3325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17</xdr:row>
      <xdr:rowOff>0</xdr:rowOff>
    </xdr:from>
    <xdr:to>
      <xdr:col>47</xdr:col>
      <xdr:colOff>123825</xdr:colOff>
      <xdr:row>17</xdr:row>
      <xdr:rowOff>123825</xdr:rowOff>
    </xdr:to>
    <xdr:pic>
      <xdr:nvPicPr>
        <xdr:cNvPr id="3325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17</xdr:row>
      <xdr:rowOff>0</xdr:rowOff>
    </xdr:from>
    <xdr:to>
      <xdr:col>47</xdr:col>
      <xdr:colOff>123825</xdr:colOff>
      <xdr:row>17</xdr:row>
      <xdr:rowOff>123825</xdr:rowOff>
    </xdr:to>
    <xdr:pic>
      <xdr:nvPicPr>
        <xdr:cNvPr id="3326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17</xdr:row>
      <xdr:rowOff>0</xdr:rowOff>
    </xdr:from>
    <xdr:to>
      <xdr:col>47</xdr:col>
      <xdr:colOff>123825</xdr:colOff>
      <xdr:row>17</xdr:row>
      <xdr:rowOff>123825</xdr:rowOff>
    </xdr:to>
    <xdr:pic>
      <xdr:nvPicPr>
        <xdr:cNvPr id="3326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54</xdr:col>
      <xdr:colOff>123825</xdr:colOff>
      <xdr:row>0</xdr:row>
      <xdr:rowOff>123825</xdr:rowOff>
    </xdr:to>
    <xdr:pic>
      <xdr:nvPicPr>
        <xdr:cNvPr id="3326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54</xdr:col>
      <xdr:colOff>123825</xdr:colOff>
      <xdr:row>0</xdr:row>
      <xdr:rowOff>123825</xdr:rowOff>
    </xdr:to>
    <xdr:pic>
      <xdr:nvPicPr>
        <xdr:cNvPr id="3326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54</xdr:col>
      <xdr:colOff>123825</xdr:colOff>
      <xdr:row>0</xdr:row>
      <xdr:rowOff>123825</xdr:rowOff>
    </xdr:to>
    <xdr:pic>
      <xdr:nvPicPr>
        <xdr:cNvPr id="3326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54</xdr:col>
      <xdr:colOff>123825</xdr:colOff>
      <xdr:row>0</xdr:row>
      <xdr:rowOff>123825</xdr:rowOff>
    </xdr:to>
    <xdr:pic>
      <xdr:nvPicPr>
        <xdr:cNvPr id="332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54</xdr:col>
      <xdr:colOff>123825</xdr:colOff>
      <xdr:row>0</xdr:row>
      <xdr:rowOff>123825</xdr:rowOff>
    </xdr:to>
    <xdr:pic>
      <xdr:nvPicPr>
        <xdr:cNvPr id="3326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54</xdr:col>
      <xdr:colOff>123825</xdr:colOff>
      <xdr:row>0</xdr:row>
      <xdr:rowOff>123825</xdr:rowOff>
    </xdr:to>
    <xdr:pic>
      <xdr:nvPicPr>
        <xdr:cNvPr id="3326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6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6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7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2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28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28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28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28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28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8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8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8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9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33</xdr:row>
      <xdr:rowOff>0</xdr:rowOff>
    </xdr:from>
    <xdr:to>
      <xdr:col>47</xdr:col>
      <xdr:colOff>123825</xdr:colOff>
      <xdr:row>33</xdr:row>
      <xdr:rowOff>123825</xdr:rowOff>
    </xdr:to>
    <xdr:pic>
      <xdr:nvPicPr>
        <xdr:cNvPr id="332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</xdr:row>
      <xdr:rowOff>0</xdr:rowOff>
    </xdr:from>
    <xdr:to>
      <xdr:col>56</xdr:col>
      <xdr:colOff>123825</xdr:colOff>
      <xdr:row>3</xdr:row>
      <xdr:rowOff>123825</xdr:rowOff>
    </xdr:to>
    <xdr:pic>
      <xdr:nvPicPr>
        <xdr:cNvPr id="3329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</xdr:row>
      <xdr:rowOff>0</xdr:rowOff>
    </xdr:from>
    <xdr:to>
      <xdr:col>56</xdr:col>
      <xdr:colOff>123825</xdr:colOff>
      <xdr:row>3</xdr:row>
      <xdr:rowOff>123825</xdr:rowOff>
    </xdr:to>
    <xdr:pic>
      <xdr:nvPicPr>
        <xdr:cNvPr id="3329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</xdr:row>
      <xdr:rowOff>0</xdr:rowOff>
    </xdr:from>
    <xdr:to>
      <xdr:col>56</xdr:col>
      <xdr:colOff>123825</xdr:colOff>
      <xdr:row>3</xdr:row>
      <xdr:rowOff>123825</xdr:rowOff>
    </xdr:to>
    <xdr:pic>
      <xdr:nvPicPr>
        <xdr:cNvPr id="3329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</xdr:row>
      <xdr:rowOff>0</xdr:rowOff>
    </xdr:from>
    <xdr:to>
      <xdr:col>56</xdr:col>
      <xdr:colOff>123825</xdr:colOff>
      <xdr:row>3</xdr:row>
      <xdr:rowOff>123825</xdr:rowOff>
    </xdr:to>
    <xdr:pic>
      <xdr:nvPicPr>
        <xdr:cNvPr id="332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</xdr:row>
      <xdr:rowOff>0</xdr:rowOff>
    </xdr:from>
    <xdr:to>
      <xdr:col>56</xdr:col>
      <xdr:colOff>123825</xdr:colOff>
      <xdr:row>3</xdr:row>
      <xdr:rowOff>123825</xdr:rowOff>
    </xdr:to>
    <xdr:pic>
      <xdr:nvPicPr>
        <xdr:cNvPr id="3329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</xdr:row>
      <xdr:rowOff>0</xdr:rowOff>
    </xdr:from>
    <xdr:to>
      <xdr:col>56</xdr:col>
      <xdr:colOff>123825</xdr:colOff>
      <xdr:row>3</xdr:row>
      <xdr:rowOff>123825</xdr:rowOff>
    </xdr:to>
    <xdr:pic>
      <xdr:nvPicPr>
        <xdr:cNvPr id="3329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57</xdr:col>
      <xdr:colOff>123825</xdr:colOff>
      <xdr:row>0</xdr:row>
      <xdr:rowOff>123825</xdr:rowOff>
    </xdr:to>
    <xdr:pic>
      <xdr:nvPicPr>
        <xdr:cNvPr id="3329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57</xdr:col>
      <xdr:colOff>123825</xdr:colOff>
      <xdr:row>0</xdr:row>
      <xdr:rowOff>123825</xdr:rowOff>
    </xdr:to>
    <xdr:pic>
      <xdr:nvPicPr>
        <xdr:cNvPr id="3329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57</xdr:col>
      <xdr:colOff>123825</xdr:colOff>
      <xdr:row>0</xdr:row>
      <xdr:rowOff>123825</xdr:rowOff>
    </xdr:to>
    <xdr:pic>
      <xdr:nvPicPr>
        <xdr:cNvPr id="3330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57</xdr:col>
      <xdr:colOff>123825</xdr:colOff>
      <xdr:row>0</xdr:row>
      <xdr:rowOff>123825</xdr:rowOff>
    </xdr:to>
    <xdr:pic>
      <xdr:nvPicPr>
        <xdr:cNvPr id="3330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57</xdr:col>
      <xdr:colOff>123825</xdr:colOff>
      <xdr:row>0</xdr:row>
      <xdr:rowOff>123825</xdr:rowOff>
    </xdr:to>
    <xdr:pic>
      <xdr:nvPicPr>
        <xdr:cNvPr id="3330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57</xdr:col>
      <xdr:colOff>123825</xdr:colOff>
      <xdr:row>0</xdr:row>
      <xdr:rowOff>123825</xdr:rowOff>
    </xdr:to>
    <xdr:pic>
      <xdr:nvPicPr>
        <xdr:cNvPr id="3330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04" name="Picture 64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05" name="Picture 64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06" name="Picture 64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07" name="Picture 64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08" name="Picture 64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09" name="Picture 64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123825</xdr:colOff>
      <xdr:row>0</xdr:row>
      <xdr:rowOff>123825</xdr:rowOff>
    </xdr:to>
    <xdr:pic>
      <xdr:nvPicPr>
        <xdr:cNvPr id="3331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123825</xdr:colOff>
      <xdr:row>0</xdr:row>
      <xdr:rowOff>123825</xdr:rowOff>
    </xdr:to>
    <xdr:pic>
      <xdr:nvPicPr>
        <xdr:cNvPr id="3331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123825</xdr:colOff>
      <xdr:row>0</xdr:row>
      <xdr:rowOff>123825</xdr:rowOff>
    </xdr:to>
    <xdr:pic>
      <xdr:nvPicPr>
        <xdr:cNvPr id="3331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123825</xdr:colOff>
      <xdr:row>0</xdr:row>
      <xdr:rowOff>123825</xdr:rowOff>
    </xdr:to>
    <xdr:pic>
      <xdr:nvPicPr>
        <xdr:cNvPr id="3331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123825</xdr:colOff>
      <xdr:row>0</xdr:row>
      <xdr:rowOff>123825</xdr:rowOff>
    </xdr:to>
    <xdr:pic>
      <xdr:nvPicPr>
        <xdr:cNvPr id="3331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123825</xdr:colOff>
      <xdr:row>0</xdr:row>
      <xdr:rowOff>123825</xdr:rowOff>
    </xdr:to>
    <xdr:pic>
      <xdr:nvPicPr>
        <xdr:cNvPr id="3331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123825</xdr:colOff>
      <xdr:row>0</xdr:row>
      <xdr:rowOff>123825</xdr:rowOff>
    </xdr:to>
    <xdr:pic>
      <xdr:nvPicPr>
        <xdr:cNvPr id="333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123825</xdr:colOff>
      <xdr:row>0</xdr:row>
      <xdr:rowOff>123825</xdr:rowOff>
    </xdr:to>
    <xdr:pic>
      <xdr:nvPicPr>
        <xdr:cNvPr id="333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123825</xdr:colOff>
      <xdr:row>0</xdr:row>
      <xdr:rowOff>123825</xdr:rowOff>
    </xdr:to>
    <xdr:pic>
      <xdr:nvPicPr>
        <xdr:cNvPr id="3331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123825</xdr:colOff>
      <xdr:row>0</xdr:row>
      <xdr:rowOff>123825</xdr:rowOff>
    </xdr:to>
    <xdr:pic>
      <xdr:nvPicPr>
        <xdr:cNvPr id="3331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123825</xdr:colOff>
      <xdr:row>0</xdr:row>
      <xdr:rowOff>123825</xdr:rowOff>
    </xdr:to>
    <xdr:pic>
      <xdr:nvPicPr>
        <xdr:cNvPr id="3332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123825</xdr:colOff>
      <xdr:row>0</xdr:row>
      <xdr:rowOff>123825</xdr:rowOff>
    </xdr:to>
    <xdr:pic>
      <xdr:nvPicPr>
        <xdr:cNvPr id="3332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123825</xdr:colOff>
      <xdr:row>8</xdr:row>
      <xdr:rowOff>123825</xdr:rowOff>
    </xdr:to>
    <xdr:pic>
      <xdr:nvPicPr>
        <xdr:cNvPr id="3332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123825</xdr:colOff>
      <xdr:row>8</xdr:row>
      <xdr:rowOff>123825</xdr:rowOff>
    </xdr:to>
    <xdr:pic>
      <xdr:nvPicPr>
        <xdr:cNvPr id="3332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123825</xdr:colOff>
      <xdr:row>8</xdr:row>
      <xdr:rowOff>123825</xdr:rowOff>
    </xdr:to>
    <xdr:pic>
      <xdr:nvPicPr>
        <xdr:cNvPr id="3332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123825</xdr:colOff>
      <xdr:row>8</xdr:row>
      <xdr:rowOff>123825</xdr:rowOff>
    </xdr:to>
    <xdr:pic>
      <xdr:nvPicPr>
        <xdr:cNvPr id="333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123825</xdr:colOff>
      <xdr:row>8</xdr:row>
      <xdr:rowOff>123825</xdr:rowOff>
    </xdr:to>
    <xdr:pic>
      <xdr:nvPicPr>
        <xdr:cNvPr id="3332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123825</xdr:colOff>
      <xdr:row>8</xdr:row>
      <xdr:rowOff>123825</xdr:rowOff>
    </xdr:to>
    <xdr:pic>
      <xdr:nvPicPr>
        <xdr:cNvPr id="3332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10</xdr:row>
      <xdr:rowOff>0</xdr:rowOff>
    </xdr:from>
    <xdr:to>
      <xdr:col>56</xdr:col>
      <xdr:colOff>123825</xdr:colOff>
      <xdr:row>10</xdr:row>
      <xdr:rowOff>123825</xdr:rowOff>
    </xdr:to>
    <xdr:pic>
      <xdr:nvPicPr>
        <xdr:cNvPr id="3332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70</xdr:row>
      <xdr:rowOff>0</xdr:rowOff>
    </xdr:from>
    <xdr:to>
      <xdr:col>56</xdr:col>
      <xdr:colOff>123825</xdr:colOff>
      <xdr:row>70</xdr:row>
      <xdr:rowOff>123825</xdr:rowOff>
    </xdr:to>
    <xdr:pic>
      <xdr:nvPicPr>
        <xdr:cNvPr id="3332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70</xdr:row>
      <xdr:rowOff>0</xdr:rowOff>
    </xdr:from>
    <xdr:to>
      <xdr:col>56</xdr:col>
      <xdr:colOff>123825</xdr:colOff>
      <xdr:row>70</xdr:row>
      <xdr:rowOff>123825</xdr:rowOff>
    </xdr:to>
    <xdr:pic>
      <xdr:nvPicPr>
        <xdr:cNvPr id="3333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70</xdr:row>
      <xdr:rowOff>0</xdr:rowOff>
    </xdr:from>
    <xdr:to>
      <xdr:col>56</xdr:col>
      <xdr:colOff>123825</xdr:colOff>
      <xdr:row>70</xdr:row>
      <xdr:rowOff>123825</xdr:rowOff>
    </xdr:to>
    <xdr:pic>
      <xdr:nvPicPr>
        <xdr:cNvPr id="3333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70</xdr:row>
      <xdr:rowOff>0</xdr:rowOff>
    </xdr:from>
    <xdr:to>
      <xdr:col>56</xdr:col>
      <xdr:colOff>123825</xdr:colOff>
      <xdr:row>70</xdr:row>
      <xdr:rowOff>123825</xdr:rowOff>
    </xdr:to>
    <xdr:pic>
      <xdr:nvPicPr>
        <xdr:cNvPr id="3333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70</xdr:row>
      <xdr:rowOff>0</xdr:rowOff>
    </xdr:from>
    <xdr:to>
      <xdr:col>56</xdr:col>
      <xdr:colOff>123825</xdr:colOff>
      <xdr:row>70</xdr:row>
      <xdr:rowOff>123825</xdr:rowOff>
    </xdr:to>
    <xdr:pic>
      <xdr:nvPicPr>
        <xdr:cNvPr id="3333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70</xdr:row>
      <xdr:rowOff>0</xdr:rowOff>
    </xdr:from>
    <xdr:to>
      <xdr:col>56</xdr:col>
      <xdr:colOff>123825</xdr:colOff>
      <xdr:row>70</xdr:row>
      <xdr:rowOff>123825</xdr:rowOff>
    </xdr:to>
    <xdr:pic>
      <xdr:nvPicPr>
        <xdr:cNvPr id="3333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15</xdr:row>
      <xdr:rowOff>0</xdr:rowOff>
    </xdr:from>
    <xdr:to>
      <xdr:col>56</xdr:col>
      <xdr:colOff>123825</xdr:colOff>
      <xdr:row>15</xdr:row>
      <xdr:rowOff>123825</xdr:rowOff>
    </xdr:to>
    <xdr:pic>
      <xdr:nvPicPr>
        <xdr:cNvPr id="333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15</xdr:row>
      <xdr:rowOff>0</xdr:rowOff>
    </xdr:from>
    <xdr:to>
      <xdr:col>56</xdr:col>
      <xdr:colOff>123825</xdr:colOff>
      <xdr:row>15</xdr:row>
      <xdr:rowOff>123825</xdr:rowOff>
    </xdr:to>
    <xdr:pic>
      <xdr:nvPicPr>
        <xdr:cNvPr id="3333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15</xdr:row>
      <xdr:rowOff>0</xdr:rowOff>
    </xdr:from>
    <xdr:to>
      <xdr:col>56</xdr:col>
      <xdr:colOff>123825</xdr:colOff>
      <xdr:row>15</xdr:row>
      <xdr:rowOff>123825</xdr:rowOff>
    </xdr:to>
    <xdr:pic>
      <xdr:nvPicPr>
        <xdr:cNvPr id="3333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15</xdr:row>
      <xdr:rowOff>0</xdr:rowOff>
    </xdr:from>
    <xdr:to>
      <xdr:col>56</xdr:col>
      <xdr:colOff>123825</xdr:colOff>
      <xdr:row>15</xdr:row>
      <xdr:rowOff>123825</xdr:rowOff>
    </xdr:to>
    <xdr:pic>
      <xdr:nvPicPr>
        <xdr:cNvPr id="3333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15</xdr:row>
      <xdr:rowOff>0</xdr:rowOff>
    </xdr:from>
    <xdr:to>
      <xdr:col>56</xdr:col>
      <xdr:colOff>123825</xdr:colOff>
      <xdr:row>15</xdr:row>
      <xdr:rowOff>123825</xdr:rowOff>
    </xdr:to>
    <xdr:pic>
      <xdr:nvPicPr>
        <xdr:cNvPr id="3333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15</xdr:row>
      <xdr:rowOff>0</xdr:rowOff>
    </xdr:from>
    <xdr:to>
      <xdr:col>56</xdr:col>
      <xdr:colOff>123825</xdr:colOff>
      <xdr:row>15</xdr:row>
      <xdr:rowOff>123825</xdr:rowOff>
    </xdr:to>
    <xdr:pic>
      <xdr:nvPicPr>
        <xdr:cNvPr id="3334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79</xdr:row>
      <xdr:rowOff>0</xdr:rowOff>
    </xdr:from>
    <xdr:to>
      <xdr:col>56</xdr:col>
      <xdr:colOff>123825</xdr:colOff>
      <xdr:row>79</xdr:row>
      <xdr:rowOff>123825</xdr:rowOff>
    </xdr:to>
    <xdr:pic>
      <xdr:nvPicPr>
        <xdr:cNvPr id="3334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79</xdr:row>
      <xdr:rowOff>0</xdr:rowOff>
    </xdr:from>
    <xdr:to>
      <xdr:col>56</xdr:col>
      <xdr:colOff>123825</xdr:colOff>
      <xdr:row>79</xdr:row>
      <xdr:rowOff>123825</xdr:rowOff>
    </xdr:to>
    <xdr:pic>
      <xdr:nvPicPr>
        <xdr:cNvPr id="3334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79</xdr:row>
      <xdr:rowOff>0</xdr:rowOff>
    </xdr:from>
    <xdr:to>
      <xdr:col>56</xdr:col>
      <xdr:colOff>123825</xdr:colOff>
      <xdr:row>79</xdr:row>
      <xdr:rowOff>123825</xdr:rowOff>
    </xdr:to>
    <xdr:pic>
      <xdr:nvPicPr>
        <xdr:cNvPr id="3334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79</xdr:row>
      <xdr:rowOff>0</xdr:rowOff>
    </xdr:from>
    <xdr:to>
      <xdr:col>56</xdr:col>
      <xdr:colOff>123825</xdr:colOff>
      <xdr:row>79</xdr:row>
      <xdr:rowOff>123825</xdr:rowOff>
    </xdr:to>
    <xdr:pic>
      <xdr:nvPicPr>
        <xdr:cNvPr id="3334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79</xdr:row>
      <xdr:rowOff>0</xdr:rowOff>
    </xdr:from>
    <xdr:to>
      <xdr:col>56</xdr:col>
      <xdr:colOff>123825</xdr:colOff>
      <xdr:row>79</xdr:row>
      <xdr:rowOff>123825</xdr:rowOff>
    </xdr:to>
    <xdr:pic>
      <xdr:nvPicPr>
        <xdr:cNvPr id="3334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79</xdr:row>
      <xdr:rowOff>0</xdr:rowOff>
    </xdr:from>
    <xdr:to>
      <xdr:col>56</xdr:col>
      <xdr:colOff>123825</xdr:colOff>
      <xdr:row>79</xdr:row>
      <xdr:rowOff>123825</xdr:rowOff>
    </xdr:to>
    <xdr:pic>
      <xdr:nvPicPr>
        <xdr:cNvPr id="3334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16</xdr:row>
      <xdr:rowOff>0</xdr:rowOff>
    </xdr:from>
    <xdr:to>
      <xdr:col>56</xdr:col>
      <xdr:colOff>123825</xdr:colOff>
      <xdr:row>16</xdr:row>
      <xdr:rowOff>123825</xdr:rowOff>
    </xdr:to>
    <xdr:pic>
      <xdr:nvPicPr>
        <xdr:cNvPr id="3334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16</xdr:row>
      <xdr:rowOff>0</xdr:rowOff>
    </xdr:from>
    <xdr:to>
      <xdr:col>56</xdr:col>
      <xdr:colOff>123825</xdr:colOff>
      <xdr:row>16</xdr:row>
      <xdr:rowOff>123825</xdr:rowOff>
    </xdr:to>
    <xdr:pic>
      <xdr:nvPicPr>
        <xdr:cNvPr id="3334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16</xdr:row>
      <xdr:rowOff>0</xdr:rowOff>
    </xdr:from>
    <xdr:to>
      <xdr:col>56</xdr:col>
      <xdr:colOff>123825</xdr:colOff>
      <xdr:row>16</xdr:row>
      <xdr:rowOff>123825</xdr:rowOff>
    </xdr:to>
    <xdr:pic>
      <xdr:nvPicPr>
        <xdr:cNvPr id="3334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16</xdr:row>
      <xdr:rowOff>0</xdr:rowOff>
    </xdr:from>
    <xdr:to>
      <xdr:col>56</xdr:col>
      <xdr:colOff>123825</xdr:colOff>
      <xdr:row>16</xdr:row>
      <xdr:rowOff>123825</xdr:rowOff>
    </xdr:to>
    <xdr:pic>
      <xdr:nvPicPr>
        <xdr:cNvPr id="3335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16</xdr:row>
      <xdr:rowOff>0</xdr:rowOff>
    </xdr:from>
    <xdr:to>
      <xdr:col>56</xdr:col>
      <xdr:colOff>123825</xdr:colOff>
      <xdr:row>16</xdr:row>
      <xdr:rowOff>123825</xdr:rowOff>
    </xdr:to>
    <xdr:pic>
      <xdr:nvPicPr>
        <xdr:cNvPr id="3335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16</xdr:row>
      <xdr:rowOff>0</xdr:rowOff>
    </xdr:from>
    <xdr:to>
      <xdr:col>56</xdr:col>
      <xdr:colOff>123825</xdr:colOff>
      <xdr:row>16</xdr:row>
      <xdr:rowOff>123825</xdr:rowOff>
    </xdr:to>
    <xdr:pic>
      <xdr:nvPicPr>
        <xdr:cNvPr id="3335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17</xdr:row>
      <xdr:rowOff>0</xdr:rowOff>
    </xdr:from>
    <xdr:to>
      <xdr:col>56</xdr:col>
      <xdr:colOff>123825</xdr:colOff>
      <xdr:row>17</xdr:row>
      <xdr:rowOff>123825</xdr:rowOff>
    </xdr:to>
    <xdr:pic>
      <xdr:nvPicPr>
        <xdr:cNvPr id="3335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17</xdr:row>
      <xdr:rowOff>0</xdr:rowOff>
    </xdr:from>
    <xdr:to>
      <xdr:col>56</xdr:col>
      <xdr:colOff>123825</xdr:colOff>
      <xdr:row>17</xdr:row>
      <xdr:rowOff>123825</xdr:rowOff>
    </xdr:to>
    <xdr:pic>
      <xdr:nvPicPr>
        <xdr:cNvPr id="3335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17</xdr:row>
      <xdr:rowOff>0</xdr:rowOff>
    </xdr:from>
    <xdr:to>
      <xdr:col>56</xdr:col>
      <xdr:colOff>123825</xdr:colOff>
      <xdr:row>17</xdr:row>
      <xdr:rowOff>123825</xdr:rowOff>
    </xdr:to>
    <xdr:pic>
      <xdr:nvPicPr>
        <xdr:cNvPr id="3335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17</xdr:row>
      <xdr:rowOff>0</xdr:rowOff>
    </xdr:from>
    <xdr:to>
      <xdr:col>56</xdr:col>
      <xdr:colOff>123825</xdr:colOff>
      <xdr:row>17</xdr:row>
      <xdr:rowOff>123825</xdr:rowOff>
    </xdr:to>
    <xdr:pic>
      <xdr:nvPicPr>
        <xdr:cNvPr id="333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17</xdr:row>
      <xdr:rowOff>0</xdr:rowOff>
    </xdr:from>
    <xdr:to>
      <xdr:col>56</xdr:col>
      <xdr:colOff>123825</xdr:colOff>
      <xdr:row>17</xdr:row>
      <xdr:rowOff>123825</xdr:rowOff>
    </xdr:to>
    <xdr:pic>
      <xdr:nvPicPr>
        <xdr:cNvPr id="3335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17</xdr:row>
      <xdr:rowOff>0</xdr:rowOff>
    </xdr:from>
    <xdr:to>
      <xdr:col>56</xdr:col>
      <xdr:colOff>123825</xdr:colOff>
      <xdr:row>17</xdr:row>
      <xdr:rowOff>123825</xdr:rowOff>
    </xdr:to>
    <xdr:pic>
      <xdr:nvPicPr>
        <xdr:cNvPr id="3335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35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36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36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36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36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36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6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6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6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6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7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37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37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37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37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37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37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7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7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7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8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8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38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38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38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3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38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38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8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9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9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9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33</xdr:row>
      <xdr:rowOff>0</xdr:rowOff>
    </xdr:from>
    <xdr:to>
      <xdr:col>56</xdr:col>
      <xdr:colOff>123825</xdr:colOff>
      <xdr:row>33</xdr:row>
      <xdr:rowOff>123825</xdr:rowOff>
    </xdr:to>
    <xdr:pic>
      <xdr:nvPicPr>
        <xdr:cNvPr id="3339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21</xdr:row>
      <xdr:rowOff>0</xdr:rowOff>
    </xdr:from>
    <xdr:to>
      <xdr:col>56</xdr:col>
      <xdr:colOff>123825</xdr:colOff>
      <xdr:row>21</xdr:row>
      <xdr:rowOff>123825</xdr:rowOff>
    </xdr:to>
    <xdr:pic>
      <xdr:nvPicPr>
        <xdr:cNvPr id="333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56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21</xdr:row>
      <xdr:rowOff>0</xdr:rowOff>
    </xdr:from>
    <xdr:to>
      <xdr:col>56</xdr:col>
      <xdr:colOff>123825</xdr:colOff>
      <xdr:row>21</xdr:row>
      <xdr:rowOff>123825</xdr:rowOff>
    </xdr:to>
    <xdr:pic>
      <xdr:nvPicPr>
        <xdr:cNvPr id="3339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56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21</xdr:row>
      <xdr:rowOff>0</xdr:rowOff>
    </xdr:from>
    <xdr:to>
      <xdr:col>56</xdr:col>
      <xdr:colOff>123825</xdr:colOff>
      <xdr:row>21</xdr:row>
      <xdr:rowOff>123825</xdr:rowOff>
    </xdr:to>
    <xdr:pic>
      <xdr:nvPicPr>
        <xdr:cNvPr id="3339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56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21</xdr:row>
      <xdr:rowOff>0</xdr:rowOff>
    </xdr:from>
    <xdr:to>
      <xdr:col>56</xdr:col>
      <xdr:colOff>123825</xdr:colOff>
      <xdr:row>21</xdr:row>
      <xdr:rowOff>123825</xdr:rowOff>
    </xdr:to>
    <xdr:pic>
      <xdr:nvPicPr>
        <xdr:cNvPr id="3339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56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21</xdr:row>
      <xdr:rowOff>0</xdr:rowOff>
    </xdr:from>
    <xdr:to>
      <xdr:col>56</xdr:col>
      <xdr:colOff>123825</xdr:colOff>
      <xdr:row>21</xdr:row>
      <xdr:rowOff>123825</xdr:rowOff>
    </xdr:to>
    <xdr:pic>
      <xdr:nvPicPr>
        <xdr:cNvPr id="3339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56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21</xdr:row>
      <xdr:rowOff>0</xdr:rowOff>
    </xdr:from>
    <xdr:to>
      <xdr:col>56</xdr:col>
      <xdr:colOff>123825</xdr:colOff>
      <xdr:row>21</xdr:row>
      <xdr:rowOff>123825</xdr:rowOff>
    </xdr:to>
    <xdr:pic>
      <xdr:nvPicPr>
        <xdr:cNvPr id="3340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56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0</xdr:row>
      <xdr:rowOff>0</xdr:rowOff>
    </xdr:from>
    <xdr:to>
      <xdr:col>88</xdr:col>
      <xdr:colOff>123825</xdr:colOff>
      <xdr:row>0</xdr:row>
      <xdr:rowOff>123825</xdr:rowOff>
    </xdr:to>
    <xdr:pic>
      <xdr:nvPicPr>
        <xdr:cNvPr id="3340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0</xdr:row>
      <xdr:rowOff>0</xdr:rowOff>
    </xdr:from>
    <xdr:to>
      <xdr:col>88</xdr:col>
      <xdr:colOff>123825</xdr:colOff>
      <xdr:row>0</xdr:row>
      <xdr:rowOff>123825</xdr:rowOff>
    </xdr:to>
    <xdr:pic>
      <xdr:nvPicPr>
        <xdr:cNvPr id="3340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0</xdr:row>
      <xdr:rowOff>0</xdr:rowOff>
    </xdr:from>
    <xdr:to>
      <xdr:col>88</xdr:col>
      <xdr:colOff>123825</xdr:colOff>
      <xdr:row>0</xdr:row>
      <xdr:rowOff>123825</xdr:rowOff>
    </xdr:to>
    <xdr:pic>
      <xdr:nvPicPr>
        <xdr:cNvPr id="3340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0</xdr:row>
      <xdr:rowOff>0</xdr:rowOff>
    </xdr:from>
    <xdr:to>
      <xdr:col>88</xdr:col>
      <xdr:colOff>123825</xdr:colOff>
      <xdr:row>0</xdr:row>
      <xdr:rowOff>123825</xdr:rowOff>
    </xdr:to>
    <xdr:pic>
      <xdr:nvPicPr>
        <xdr:cNvPr id="3340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0</xdr:row>
      <xdr:rowOff>0</xdr:rowOff>
    </xdr:from>
    <xdr:to>
      <xdr:col>88</xdr:col>
      <xdr:colOff>123825</xdr:colOff>
      <xdr:row>0</xdr:row>
      <xdr:rowOff>123825</xdr:rowOff>
    </xdr:to>
    <xdr:pic>
      <xdr:nvPicPr>
        <xdr:cNvPr id="3340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0</xdr:row>
      <xdr:rowOff>0</xdr:rowOff>
    </xdr:from>
    <xdr:to>
      <xdr:col>88</xdr:col>
      <xdr:colOff>123825</xdr:colOff>
      <xdr:row>0</xdr:row>
      <xdr:rowOff>123825</xdr:rowOff>
    </xdr:to>
    <xdr:pic>
      <xdr:nvPicPr>
        <xdr:cNvPr id="3340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80</xdr:row>
      <xdr:rowOff>0</xdr:rowOff>
    </xdr:from>
    <xdr:to>
      <xdr:col>56</xdr:col>
      <xdr:colOff>123825</xdr:colOff>
      <xdr:row>80</xdr:row>
      <xdr:rowOff>123825</xdr:rowOff>
    </xdr:to>
    <xdr:pic>
      <xdr:nvPicPr>
        <xdr:cNvPr id="3340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80</xdr:row>
      <xdr:rowOff>0</xdr:rowOff>
    </xdr:from>
    <xdr:to>
      <xdr:col>56</xdr:col>
      <xdr:colOff>123825</xdr:colOff>
      <xdr:row>80</xdr:row>
      <xdr:rowOff>123825</xdr:rowOff>
    </xdr:to>
    <xdr:pic>
      <xdr:nvPicPr>
        <xdr:cNvPr id="3340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80</xdr:row>
      <xdr:rowOff>0</xdr:rowOff>
    </xdr:from>
    <xdr:to>
      <xdr:col>56</xdr:col>
      <xdr:colOff>123825</xdr:colOff>
      <xdr:row>80</xdr:row>
      <xdr:rowOff>123825</xdr:rowOff>
    </xdr:to>
    <xdr:pic>
      <xdr:nvPicPr>
        <xdr:cNvPr id="3340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80</xdr:row>
      <xdr:rowOff>0</xdr:rowOff>
    </xdr:from>
    <xdr:to>
      <xdr:col>56</xdr:col>
      <xdr:colOff>123825</xdr:colOff>
      <xdr:row>80</xdr:row>
      <xdr:rowOff>123825</xdr:rowOff>
    </xdr:to>
    <xdr:pic>
      <xdr:nvPicPr>
        <xdr:cNvPr id="3341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80</xdr:row>
      <xdr:rowOff>0</xdr:rowOff>
    </xdr:from>
    <xdr:to>
      <xdr:col>56</xdr:col>
      <xdr:colOff>123825</xdr:colOff>
      <xdr:row>80</xdr:row>
      <xdr:rowOff>123825</xdr:rowOff>
    </xdr:to>
    <xdr:pic>
      <xdr:nvPicPr>
        <xdr:cNvPr id="3341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80</xdr:row>
      <xdr:rowOff>0</xdr:rowOff>
    </xdr:from>
    <xdr:to>
      <xdr:col>56</xdr:col>
      <xdr:colOff>123825</xdr:colOff>
      <xdr:row>80</xdr:row>
      <xdr:rowOff>123825</xdr:rowOff>
    </xdr:to>
    <xdr:pic>
      <xdr:nvPicPr>
        <xdr:cNvPr id="3341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41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41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41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4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4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41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0</xdr:row>
      <xdr:rowOff>0</xdr:rowOff>
    </xdr:from>
    <xdr:to>
      <xdr:col>89</xdr:col>
      <xdr:colOff>123825</xdr:colOff>
      <xdr:row>0</xdr:row>
      <xdr:rowOff>123825</xdr:rowOff>
    </xdr:to>
    <xdr:pic>
      <xdr:nvPicPr>
        <xdr:cNvPr id="3341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0</xdr:row>
      <xdr:rowOff>0</xdr:rowOff>
    </xdr:from>
    <xdr:to>
      <xdr:col>89</xdr:col>
      <xdr:colOff>123825</xdr:colOff>
      <xdr:row>0</xdr:row>
      <xdr:rowOff>123825</xdr:rowOff>
    </xdr:to>
    <xdr:pic>
      <xdr:nvPicPr>
        <xdr:cNvPr id="3342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0</xdr:row>
      <xdr:rowOff>0</xdr:rowOff>
    </xdr:from>
    <xdr:to>
      <xdr:col>89</xdr:col>
      <xdr:colOff>123825</xdr:colOff>
      <xdr:row>0</xdr:row>
      <xdr:rowOff>123825</xdr:rowOff>
    </xdr:to>
    <xdr:pic>
      <xdr:nvPicPr>
        <xdr:cNvPr id="3342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0</xdr:row>
      <xdr:rowOff>0</xdr:rowOff>
    </xdr:from>
    <xdr:to>
      <xdr:col>89</xdr:col>
      <xdr:colOff>123825</xdr:colOff>
      <xdr:row>0</xdr:row>
      <xdr:rowOff>123825</xdr:rowOff>
    </xdr:to>
    <xdr:pic>
      <xdr:nvPicPr>
        <xdr:cNvPr id="3342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0</xdr:row>
      <xdr:rowOff>0</xdr:rowOff>
    </xdr:from>
    <xdr:to>
      <xdr:col>89</xdr:col>
      <xdr:colOff>123825</xdr:colOff>
      <xdr:row>0</xdr:row>
      <xdr:rowOff>123825</xdr:rowOff>
    </xdr:to>
    <xdr:pic>
      <xdr:nvPicPr>
        <xdr:cNvPr id="3342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0</xdr:row>
      <xdr:rowOff>0</xdr:rowOff>
    </xdr:from>
    <xdr:to>
      <xdr:col>89</xdr:col>
      <xdr:colOff>123825</xdr:colOff>
      <xdr:row>0</xdr:row>
      <xdr:rowOff>123825</xdr:rowOff>
    </xdr:to>
    <xdr:pic>
      <xdr:nvPicPr>
        <xdr:cNvPr id="3342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69</xdr:row>
      <xdr:rowOff>0</xdr:rowOff>
    </xdr:from>
    <xdr:to>
      <xdr:col>88</xdr:col>
      <xdr:colOff>123825</xdr:colOff>
      <xdr:row>69</xdr:row>
      <xdr:rowOff>123825</xdr:rowOff>
    </xdr:to>
    <xdr:pic>
      <xdr:nvPicPr>
        <xdr:cNvPr id="334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69</xdr:row>
      <xdr:rowOff>0</xdr:rowOff>
    </xdr:from>
    <xdr:to>
      <xdr:col>88</xdr:col>
      <xdr:colOff>123825</xdr:colOff>
      <xdr:row>69</xdr:row>
      <xdr:rowOff>123825</xdr:rowOff>
    </xdr:to>
    <xdr:pic>
      <xdr:nvPicPr>
        <xdr:cNvPr id="3342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69</xdr:row>
      <xdr:rowOff>0</xdr:rowOff>
    </xdr:from>
    <xdr:to>
      <xdr:col>88</xdr:col>
      <xdr:colOff>123825</xdr:colOff>
      <xdr:row>69</xdr:row>
      <xdr:rowOff>123825</xdr:rowOff>
    </xdr:to>
    <xdr:pic>
      <xdr:nvPicPr>
        <xdr:cNvPr id="3342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69</xdr:row>
      <xdr:rowOff>0</xdr:rowOff>
    </xdr:from>
    <xdr:to>
      <xdr:col>88</xdr:col>
      <xdr:colOff>123825</xdr:colOff>
      <xdr:row>69</xdr:row>
      <xdr:rowOff>123825</xdr:rowOff>
    </xdr:to>
    <xdr:pic>
      <xdr:nvPicPr>
        <xdr:cNvPr id="3342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69</xdr:row>
      <xdr:rowOff>0</xdr:rowOff>
    </xdr:from>
    <xdr:to>
      <xdr:col>88</xdr:col>
      <xdr:colOff>123825</xdr:colOff>
      <xdr:row>69</xdr:row>
      <xdr:rowOff>123825</xdr:rowOff>
    </xdr:to>
    <xdr:pic>
      <xdr:nvPicPr>
        <xdr:cNvPr id="3342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69</xdr:row>
      <xdr:rowOff>0</xdr:rowOff>
    </xdr:from>
    <xdr:to>
      <xdr:col>88</xdr:col>
      <xdr:colOff>123825</xdr:colOff>
      <xdr:row>69</xdr:row>
      <xdr:rowOff>123825</xdr:rowOff>
    </xdr:to>
    <xdr:pic>
      <xdr:nvPicPr>
        <xdr:cNvPr id="3343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0</xdr:row>
      <xdr:rowOff>0</xdr:rowOff>
    </xdr:from>
    <xdr:to>
      <xdr:col>90</xdr:col>
      <xdr:colOff>123825</xdr:colOff>
      <xdr:row>0</xdr:row>
      <xdr:rowOff>123825</xdr:rowOff>
    </xdr:to>
    <xdr:pic>
      <xdr:nvPicPr>
        <xdr:cNvPr id="3343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0</xdr:row>
      <xdr:rowOff>0</xdr:rowOff>
    </xdr:from>
    <xdr:to>
      <xdr:col>90</xdr:col>
      <xdr:colOff>123825</xdr:colOff>
      <xdr:row>0</xdr:row>
      <xdr:rowOff>123825</xdr:rowOff>
    </xdr:to>
    <xdr:pic>
      <xdr:nvPicPr>
        <xdr:cNvPr id="3343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0</xdr:row>
      <xdr:rowOff>0</xdr:rowOff>
    </xdr:from>
    <xdr:to>
      <xdr:col>90</xdr:col>
      <xdr:colOff>123825</xdr:colOff>
      <xdr:row>0</xdr:row>
      <xdr:rowOff>123825</xdr:rowOff>
    </xdr:to>
    <xdr:pic>
      <xdr:nvPicPr>
        <xdr:cNvPr id="3343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0</xdr:row>
      <xdr:rowOff>0</xdr:rowOff>
    </xdr:from>
    <xdr:to>
      <xdr:col>90</xdr:col>
      <xdr:colOff>123825</xdr:colOff>
      <xdr:row>0</xdr:row>
      <xdr:rowOff>123825</xdr:rowOff>
    </xdr:to>
    <xdr:pic>
      <xdr:nvPicPr>
        <xdr:cNvPr id="3343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0</xdr:row>
      <xdr:rowOff>0</xdr:rowOff>
    </xdr:from>
    <xdr:to>
      <xdr:col>90</xdr:col>
      <xdr:colOff>123825</xdr:colOff>
      <xdr:row>0</xdr:row>
      <xdr:rowOff>123825</xdr:rowOff>
    </xdr:to>
    <xdr:pic>
      <xdr:nvPicPr>
        <xdr:cNvPr id="3343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0</xdr:row>
      <xdr:rowOff>0</xdr:rowOff>
    </xdr:from>
    <xdr:to>
      <xdr:col>90</xdr:col>
      <xdr:colOff>123825</xdr:colOff>
      <xdr:row>0</xdr:row>
      <xdr:rowOff>123825</xdr:rowOff>
    </xdr:to>
    <xdr:pic>
      <xdr:nvPicPr>
        <xdr:cNvPr id="3343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</xdr:row>
      <xdr:rowOff>0</xdr:rowOff>
    </xdr:from>
    <xdr:to>
      <xdr:col>88</xdr:col>
      <xdr:colOff>123825</xdr:colOff>
      <xdr:row>4</xdr:row>
      <xdr:rowOff>123825</xdr:rowOff>
    </xdr:to>
    <xdr:pic>
      <xdr:nvPicPr>
        <xdr:cNvPr id="3343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</xdr:row>
      <xdr:rowOff>0</xdr:rowOff>
    </xdr:from>
    <xdr:to>
      <xdr:col>88</xdr:col>
      <xdr:colOff>123825</xdr:colOff>
      <xdr:row>4</xdr:row>
      <xdr:rowOff>123825</xdr:rowOff>
    </xdr:to>
    <xdr:pic>
      <xdr:nvPicPr>
        <xdr:cNvPr id="3343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</xdr:row>
      <xdr:rowOff>0</xdr:rowOff>
    </xdr:from>
    <xdr:to>
      <xdr:col>88</xdr:col>
      <xdr:colOff>123825</xdr:colOff>
      <xdr:row>4</xdr:row>
      <xdr:rowOff>123825</xdr:rowOff>
    </xdr:to>
    <xdr:pic>
      <xdr:nvPicPr>
        <xdr:cNvPr id="3343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</xdr:row>
      <xdr:rowOff>0</xdr:rowOff>
    </xdr:from>
    <xdr:to>
      <xdr:col>88</xdr:col>
      <xdr:colOff>123825</xdr:colOff>
      <xdr:row>4</xdr:row>
      <xdr:rowOff>123825</xdr:rowOff>
    </xdr:to>
    <xdr:pic>
      <xdr:nvPicPr>
        <xdr:cNvPr id="3344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</xdr:row>
      <xdr:rowOff>0</xdr:rowOff>
    </xdr:from>
    <xdr:to>
      <xdr:col>88</xdr:col>
      <xdr:colOff>123825</xdr:colOff>
      <xdr:row>4</xdr:row>
      <xdr:rowOff>123825</xdr:rowOff>
    </xdr:to>
    <xdr:pic>
      <xdr:nvPicPr>
        <xdr:cNvPr id="3344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</xdr:row>
      <xdr:rowOff>0</xdr:rowOff>
    </xdr:from>
    <xdr:to>
      <xdr:col>88</xdr:col>
      <xdr:colOff>123825</xdr:colOff>
      <xdr:row>4</xdr:row>
      <xdr:rowOff>123825</xdr:rowOff>
    </xdr:to>
    <xdr:pic>
      <xdr:nvPicPr>
        <xdr:cNvPr id="3344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</xdr:row>
      <xdr:rowOff>0</xdr:rowOff>
    </xdr:from>
    <xdr:to>
      <xdr:col>88</xdr:col>
      <xdr:colOff>123825</xdr:colOff>
      <xdr:row>5</xdr:row>
      <xdr:rowOff>123825</xdr:rowOff>
    </xdr:to>
    <xdr:pic>
      <xdr:nvPicPr>
        <xdr:cNvPr id="3344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</xdr:row>
      <xdr:rowOff>0</xdr:rowOff>
    </xdr:from>
    <xdr:to>
      <xdr:col>88</xdr:col>
      <xdr:colOff>123825</xdr:colOff>
      <xdr:row>5</xdr:row>
      <xdr:rowOff>123825</xdr:rowOff>
    </xdr:to>
    <xdr:pic>
      <xdr:nvPicPr>
        <xdr:cNvPr id="3344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</xdr:row>
      <xdr:rowOff>0</xdr:rowOff>
    </xdr:from>
    <xdr:to>
      <xdr:col>88</xdr:col>
      <xdr:colOff>123825</xdr:colOff>
      <xdr:row>5</xdr:row>
      <xdr:rowOff>123825</xdr:rowOff>
    </xdr:to>
    <xdr:pic>
      <xdr:nvPicPr>
        <xdr:cNvPr id="3344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</xdr:row>
      <xdr:rowOff>0</xdr:rowOff>
    </xdr:from>
    <xdr:to>
      <xdr:col>88</xdr:col>
      <xdr:colOff>123825</xdr:colOff>
      <xdr:row>5</xdr:row>
      <xdr:rowOff>123825</xdr:rowOff>
    </xdr:to>
    <xdr:pic>
      <xdr:nvPicPr>
        <xdr:cNvPr id="334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</xdr:row>
      <xdr:rowOff>0</xdr:rowOff>
    </xdr:from>
    <xdr:to>
      <xdr:col>88</xdr:col>
      <xdr:colOff>123825</xdr:colOff>
      <xdr:row>5</xdr:row>
      <xdr:rowOff>123825</xdr:rowOff>
    </xdr:to>
    <xdr:pic>
      <xdr:nvPicPr>
        <xdr:cNvPr id="3344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</xdr:row>
      <xdr:rowOff>0</xdr:rowOff>
    </xdr:from>
    <xdr:to>
      <xdr:col>88</xdr:col>
      <xdr:colOff>123825</xdr:colOff>
      <xdr:row>5</xdr:row>
      <xdr:rowOff>123825</xdr:rowOff>
    </xdr:to>
    <xdr:pic>
      <xdr:nvPicPr>
        <xdr:cNvPr id="3344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0</xdr:row>
      <xdr:rowOff>0</xdr:rowOff>
    </xdr:from>
    <xdr:to>
      <xdr:col>91</xdr:col>
      <xdr:colOff>123825</xdr:colOff>
      <xdr:row>0</xdr:row>
      <xdr:rowOff>123825</xdr:rowOff>
    </xdr:to>
    <xdr:pic>
      <xdr:nvPicPr>
        <xdr:cNvPr id="3344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0</xdr:row>
      <xdr:rowOff>0</xdr:rowOff>
    </xdr:from>
    <xdr:to>
      <xdr:col>91</xdr:col>
      <xdr:colOff>123825</xdr:colOff>
      <xdr:row>0</xdr:row>
      <xdr:rowOff>123825</xdr:rowOff>
    </xdr:to>
    <xdr:pic>
      <xdr:nvPicPr>
        <xdr:cNvPr id="3345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0</xdr:row>
      <xdr:rowOff>0</xdr:rowOff>
    </xdr:from>
    <xdr:to>
      <xdr:col>91</xdr:col>
      <xdr:colOff>123825</xdr:colOff>
      <xdr:row>0</xdr:row>
      <xdr:rowOff>123825</xdr:rowOff>
    </xdr:to>
    <xdr:pic>
      <xdr:nvPicPr>
        <xdr:cNvPr id="3345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0</xdr:row>
      <xdr:rowOff>0</xdr:rowOff>
    </xdr:from>
    <xdr:to>
      <xdr:col>91</xdr:col>
      <xdr:colOff>123825</xdr:colOff>
      <xdr:row>0</xdr:row>
      <xdr:rowOff>123825</xdr:rowOff>
    </xdr:to>
    <xdr:pic>
      <xdr:nvPicPr>
        <xdr:cNvPr id="3345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0</xdr:row>
      <xdr:rowOff>0</xdr:rowOff>
    </xdr:from>
    <xdr:to>
      <xdr:col>91</xdr:col>
      <xdr:colOff>123825</xdr:colOff>
      <xdr:row>0</xdr:row>
      <xdr:rowOff>123825</xdr:rowOff>
    </xdr:to>
    <xdr:pic>
      <xdr:nvPicPr>
        <xdr:cNvPr id="3345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0</xdr:row>
      <xdr:rowOff>0</xdr:rowOff>
    </xdr:from>
    <xdr:to>
      <xdr:col>91</xdr:col>
      <xdr:colOff>123825</xdr:colOff>
      <xdr:row>0</xdr:row>
      <xdr:rowOff>123825</xdr:rowOff>
    </xdr:to>
    <xdr:pic>
      <xdr:nvPicPr>
        <xdr:cNvPr id="3345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8</xdr:row>
      <xdr:rowOff>0</xdr:rowOff>
    </xdr:from>
    <xdr:to>
      <xdr:col>88</xdr:col>
      <xdr:colOff>123825</xdr:colOff>
      <xdr:row>8</xdr:row>
      <xdr:rowOff>123825</xdr:rowOff>
    </xdr:to>
    <xdr:pic>
      <xdr:nvPicPr>
        <xdr:cNvPr id="334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8</xdr:row>
      <xdr:rowOff>0</xdr:rowOff>
    </xdr:from>
    <xdr:to>
      <xdr:col>88</xdr:col>
      <xdr:colOff>123825</xdr:colOff>
      <xdr:row>8</xdr:row>
      <xdr:rowOff>123825</xdr:rowOff>
    </xdr:to>
    <xdr:pic>
      <xdr:nvPicPr>
        <xdr:cNvPr id="3345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8</xdr:row>
      <xdr:rowOff>0</xdr:rowOff>
    </xdr:from>
    <xdr:to>
      <xdr:col>88</xdr:col>
      <xdr:colOff>123825</xdr:colOff>
      <xdr:row>8</xdr:row>
      <xdr:rowOff>123825</xdr:rowOff>
    </xdr:to>
    <xdr:pic>
      <xdr:nvPicPr>
        <xdr:cNvPr id="3345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8</xdr:row>
      <xdr:rowOff>0</xdr:rowOff>
    </xdr:from>
    <xdr:to>
      <xdr:col>88</xdr:col>
      <xdr:colOff>123825</xdr:colOff>
      <xdr:row>8</xdr:row>
      <xdr:rowOff>123825</xdr:rowOff>
    </xdr:to>
    <xdr:pic>
      <xdr:nvPicPr>
        <xdr:cNvPr id="3345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8</xdr:row>
      <xdr:rowOff>0</xdr:rowOff>
    </xdr:from>
    <xdr:to>
      <xdr:col>88</xdr:col>
      <xdr:colOff>123825</xdr:colOff>
      <xdr:row>8</xdr:row>
      <xdr:rowOff>123825</xdr:rowOff>
    </xdr:to>
    <xdr:pic>
      <xdr:nvPicPr>
        <xdr:cNvPr id="3345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8</xdr:row>
      <xdr:rowOff>0</xdr:rowOff>
    </xdr:from>
    <xdr:to>
      <xdr:col>88</xdr:col>
      <xdr:colOff>123825</xdr:colOff>
      <xdr:row>8</xdr:row>
      <xdr:rowOff>123825</xdr:rowOff>
    </xdr:to>
    <xdr:pic>
      <xdr:nvPicPr>
        <xdr:cNvPr id="3346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0</xdr:row>
      <xdr:rowOff>0</xdr:rowOff>
    </xdr:from>
    <xdr:to>
      <xdr:col>92</xdr:col>
      <xdr:colOff>123825</xdr:colOff>
      <xdr:row>0</xdr:row>
      <xdr:rowOff>123825</xdr:rowOff>
    </xdr:to>
    <xdr:pic>
      <xdr:nvPicPr>
        <xdr:cNvPr id="3346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0</xdr:row>
      <xdr:rowOff>0</xdr:rowOff>
    </xdr:from>
    <xdr:to>
      <xdr:col>92</xdr:col>
      <xdr:colOff>123825</xdr:colOff>
      <xdr:row>0</xdr:row>
      <xdr:rowOff>123825</xdr:rowOff>
    </xdr:to>
    <xdr:pic>
      <xdr:nvPicPr>
        <xdr:cNvPr id="3346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0</xdr:row>
      <xdr:rowOff>0</xdr:rowOff>
    </xdr:from>
    <xdr:to>
      <xdr:col>92</xdr:col>
      <xdr:colOff>123825</xdr:colOff>
      <xdr:row>0</xdr:row>
      <xdr:rowOff>123825</xdr:rowOff>
    </xdr:to>
    <xdr:pic>
      <xdr:nvPicPr>
        <xdr:cNvPr id="3346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0</xdr:row>
      <xdr:rowOff>0</xdr:rowOff>
    </xdr:from>
    <xdr:to>
      <xdr:col>92</xdr:col>
      <xdr:colOff>123825</xdr:colOff>
      <xdr:row>0</xdr:row>
      <xdr:rowOff>123825</xdr:rowOff>
    </xdr:to>
    <xdr:pic>
      <xdr:nvPicPr>
        <xdr:cNvPr id="3346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0</xdr:row>
      <xdr:rowOff>0</xdr:rowOff>
    </xdr:from>
    <xdr:to>
      <xdr:col>92</xdr:col>
      <xdr:colOff>123825</xdr:colOff>
      <xdr:row>0</xdr:row>
      <xdr:rowOff>123825</xdr:rowOff>
    </xdr:to>
    <xdr:pic>
      <xdr:nvPicPr>
        <xdr:cNvPr id="3346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0</xdr:row>
      <xdr:rowOff>0</xdr:rowOff>
    </xdr:from>
    <xdr:to>
      <xdr:col>92</xdr:col>
      <xdr:colOff>123825</xdr:colOff>
      <xdr:row>0</xdr:row>
      <xdr:rowOff>123825</xdr:rowOff>
    </xdr:to>
    <xdr:pic>
      <xdr:nvPicPr>
        <xdr:cNvPr id="3346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11</xdr:row>
      <xdr:rowOff>0</xdr:rowOff>
    </xdr:from>
    <xdr:to>
      <xdr:col>88</xdr:col>
      <xdr:colOff>123825</xdr:colOff>
      <xdr:row>11</xdr:row>
      <xdr:rowOff>123825</xdr:rowOff>
    </xdr:to>
    <xdr:pic>
      <xdr:nvPicPr>
        <xdr:cNvPr id="3346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11</xdr:row>
      <xdr:rowOff>0</xdr:rowOff>
    </xdr:from>
    <xdr:to>
      <xdr:col>88</xdr:col>
      <xdr:colOff>123825</xdr:colOff>
      <xdr:row>11</xdr:row>
      <xdr:rowOff>123825</xdr:rowOff>
    </xdr:to>
    <xdr:pic>
      <xdr:nvPicPr>
        <xdr:cNvPr id="3346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11</xdr:row>
      <xdr:rowOff>0</xdr:rowOff>
    </xdr:from>
    <xdr:to>
      <xdr:col>88</xdr:col>
      <xdr:colOff>123825</xdr:colOff>
      <xdr:row>11</xdr:row>
      <xdr:rowOff>123825</xdr:rowOff>
    </xdr:to>
    <xdr:pic>
      <xdr:nvPicPr>
        <xdr:cNvPr id="3346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11</xdr:row>
      <xdr:rowOff>0</xdr:rowOff>
    </xdr:from>
    <xdr:to>
      <xdr:col>88</xdr:col>
      <xdr:colOff>123825</xdr:colOff>
      <xdr:row>11</xdr:row>
      <xdr:rowOff>123825</xdr:rowOff>
    </xdr:to>
    <xdr:pic>
      <xdr:nvPicPr>
        <xdr:cNvPr id="3347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11</xdr:row>
      <xdr:rowOff>0</xdr:rowOff>
    </xdr:from>
    <xdr:to>
      <xdr:col>88</xdr:col>
      <xdr:colOff>123825</xdr:colOff>
      <xdr:row>11</xdr:row>
      <xdr:rowOff>123825</xdr:rowOff>
    </xdr:to>
    <xdr:pic>
      <xdr:nvPicPr>
        <xdr:cNvPr id="3347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11</xdr:row>
      <xdr:rowOff>0</xdr:rowOff>
    </xdr:from>
    <xdr:to>
      <xdr:col>88</xdr:col>
      <xdr:colOff>123825</xdr:colOff>
      <xdr:row>11</xdr:row>
      <xdr:rowOff>123825</xdr:rowOff>
    </xdr:to>
    <xdr:pic>
      <xdr:nvPicPr>
        <xdr:cNvPr id="3347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0</xdr:row>
      <xdr:rowOff>0</xdr:rowOff>
    </xdr:from>
    <xdr:to>
      <xdr:col>93</xdr:col>
      <xdr:colOff>123825</xdr:colOff>
      <xdr:row>0</xdr:row>
      <xdr:rowOff>123825</xdr:rowOff>
    </xdr:to>
    <xdr:pic>
      <xdr:nvPicPr>
        <xdr:cNvPr id="3347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0</xdr:row>
      <xdr:rowOff>0</xdr:rowOff>
    </xdr:from>
    <xdr:to>
      <xdr:col>93</xdr:col>
      <xdr:colOff>123825</xdr:colOff>
      <xdr:row>0</xdr:row>
      <xdr:rowOff>123825</xdr:rowOff>
    </xdr:to>
    <xdr:pic>
      <xdr:nvPicPr>
        <xdr:cNvPr id="3347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0</xdr:row>
      <xdr:rowOff>0</xdr:rowOff>
    </xdr:from>
    <xdr:to>
      <xdr:col>93</xdr:col>
      <xdr:colOff>123825</xdr:colOff>
      <xdr:row>0</xdr:row>
      <xdr:rowOff>123825</xdr:rowOff>
    </xdr:to>
    <xdr:pic>
      <xdr:nvPicPr>
        <xdr:cNvPr id="3347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0</xdr:row>
      <xdr:rowOff>0</xdr:rowOff>
    </xdr:from>
    <xdr:to>
      <xdr:col>93</xdr:col>
      <xdr:colOff>123825</xdr:colOff>
      <xdr:row>0</xdr:row>
      <xdr:rowOff>123825</xdr:rowOff>
    </xdr:to>
    <xdr:pic>
      <xdr:nvPicPr>
        <xdr:cNvPr id="334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0</xdr:row>
      <xdr:rowOff>0</xdr:rowOff>
    </xdr:from>
    <xdr:to>
      <xdr:col>93</xdr:col>
      <xdr:colOff>123825</xdr:colOff>
      <xdr:row>0</xdr:row>
      <xdr:rowOff>123825</xdr:rowOff>
    </xdr:to>
    <xdr:pic>
      <xdr:nvPicPr>
        <xdr:cNvPr id="3347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0</xdr:row>
      <xdr:rowOff>0</xdr:rowOff>
    </xdr:from>
    <xdr:to>
      <xdr:col>93</xdr:col>
      <xdr:colOff>123825</xdr:colOff>
      <xdr:row>0</xdr:row>
      <xdr:rowOff>123825</xdr:rowOff>
    </xdr:to>
    <xdr:pic>
      <xdr:nvPicPr>
        <xdr:cNvPr id="3347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70</xdr:row>
      <xdr:rowOff>0</xdr:rowOff>
    </xdr:from>
    <xdr:to>
      <xdr:col>88</xdr:col>
      <xdr:colOff>123825</xdr:colOff>
      <xdr:row>70</xdr:row>
      <xdr:rowOff>123825</xdr:rowOff>
    </xdr:to>
    <xdr:pic>
      <xdr:nvPicPr>
        <xdr:cNvPr id="3347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70</xdr:row>
      <xdr:rowOff>0</xdr:rowOff>
    </xdr:from>
    <xdr:to>
      <xdr:col>88</xdr:col>
      <xdr:colOff>123825</xdr:colOff>
      <xdr:row>70</xdr:row>
      <xdr:rowOff>123825</xdr:rowOff>
    </xdr:to>
    <xdr:pic>
      <xdr:nvPicPr>
        <xdr:cNvPr id="3348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70</xdr:row>
      <xdr:rowOff>0</xdr:rowOff>
    </xdr:from>
    <xdr:to>
      <xdr:col>88</xdr:col>
      <xdr:colOff>123825</xdr:colOff>
      <xdr:row>70</xdr:row>
      <xdr:rowOff>123825</xdr:rowOff>
    </xdr:to>
    <xdr:pic>
      <xdr:nvPicPr>
        <xdr:cNvPr id="3348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70</xdr:row>
      <xdr:rowOff>0</xdr:rowOff>
    </xdr:from>
    <xdr:to>
      <xdr:col>88</xdr:col>
      <xdr:colOff>123825</xdr:colOff>
      <xdr:row>70</xdr:row>
      <xdr:rowOff>123825</xdr:rowOff>
    </xdr:to>
    <xdr:pic>
      <xdr:nvPicPr>
        <xdr:cNvPr id="3348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70</xdr:row>
      <xdr:rowOff>0</xdr:rowOff>
    </xdr:from>
    <xdr:to>
      <xdr:col>88</xdr:col>
      <xdr:colOff>123825</xdr:colOff>
      <xdr:row>70</xdr:row>
      <xdr:rowOff>123825</xdr:rowOff>
    </xdr:to>
    <xdr:pic>
      <xdr:nvPicPr>
        <xdr:cNvPr id="3348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70</xdr:row>
      <xdr:rowOff>0</xdr:rowOff>
    </xdr:from>
    <xdr:to>
      <xdr:col>88</xdr:col>
      <xdr:colOff>123825</xdr:colOff>
      <xdr:row>70</xdr:row>
      <xdr:rowOff>123825</xdr:rowOff>
    </xdr:to>
    <xdr:pic>
      <xdr:nvPicPr>
        <xdr:cNvPr id="3348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15</xdr:row>
      <xdr:rowOff>0</xdr:rowOff>
    </xdr:from>
    <xdr:to>
      <xdr:col>88</xdr:col>
      <xdr:colOff>123825</xdr:colOff>
      <xdr:row>15</xdr:row>
      <xdr:rowOff>123825</xdr:rowOff>
    </xdr:to>
    <xdr:pic>
      <xdr:nvPicPr>
        <xdr:cNvPr id="334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15</xdr:row>
      <xdr:rowOff>0</xdr:rowOff>
    </xdr:from>
    <xdr:to>
      <xdr:col>88</xdr:col>
      <xdr:colOff>123825</xdr:colOff>
      <xdr:row>15</xdr:row>
      <xdr:rowOff>123825</xdr:rowOff>
    </xdr:to>
    <xdr:pic>
      <xdr:nvPicPr>
        <xdr:cNvPr id="3348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15</xdr:row>
      <xdr:rowOff>0</xdr:rowOff>
    </xdr:from>
    <xdr:to>
      <xdr:col>88</xdr:col>
      <xdr:colOff>123825</xdr:colOff>
      <xdr:row>15</xdr:row>
      <xdr:rowOff>123825</xdr:rowOff>
    </xdr:to>
    <xdr:pic>
      <xdr:nvPicPr>
        <xdr:cNvPr id="3348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15</xdr:row>
      <xdr:rowOff>0</xdr:rowOff>
    </xdr:from>
    <xdr:to>
      <xdr:col>88</xdr:col>
      <xdr:colOff>123825</xdr:colOff>
      <xdr:row>15</xdr:row>
      <xdr:rowOff>123825</xdr:rowOff>
    </xdr:to>
    <xdr:pic>
      <xdr:nvPicPr>
        <xdr:cNvPr id="3348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15</xdr:row>
      <xdr:rowOff>0</xdr:rowOff>
    </xdr:from>
    <xdr:to>
      <xdr:col>88</xdr:col>
      <xdr:colOff>123825</xdr:colOff>
      <xdr:row>15</xdr:row>
      <xdr:rowOff>123825</xdr:rowOff>
    </xdr:to>
    <xdr:pic>
      <xdr:nvPicPr>
        <xdr:cNvPr id="334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15</xdr:row>
      <xdr:rowOff>0</xdr:rowOff>
    </xdr:from>
    <xdr:to>
      <xdr:col>88</xdr:col>
      <xdr:colOff>123825</xdr:colOff>
      <xdr:row>15</xdr:row>
      <xdr:rowOff>123825</xdr:rowOff>
    </xdr:to>
    <xdr:pic>
      <xdr:nvPicPr>
        <xdr:cNvPr id="3349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0</xdr:row>
      <xdr:rowOff>0</xdr:rowOff>
    </xdr:from>
    <xdr:to>
      <xdr:col>94</xdr:col>
      <xdr:colOff>123825</xdr:colOff>
      <xdr:row>0</xdr:row>
      <xdr:rowOff>123825</xdr:rowOff>
    </xdr:to>
    <xdr:pic>
      <xdr:nvPicPr>
        <xdr:cNvPr id="3349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0</xdr:row>
      <xdr:rowOff>0</xdr:rowOff>
    </xdr:from>
    <xdr:to>
      <xdr:col>94</xdr:col>
      <xdr:colOff>123825</xdr:colOff>
      <xdr:row>0</xdr:row>
      <xdr:rowOff>123825</xdr:rowOff>
    </xdr:to>
    <xdr:pic>
      <xdr:nvPicPr>
        <xdr:cNvPr id="3349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0</xdr:row>
      <xdr:rowOff>0</xdr:rowOff>
    </xdr:from>
    <xdr:to>
      <xdr:col>94</xdr:col>
      <xdr:colOff>123825</xdr:colOff>
      <xdr:row>0</xdr:row>
      <xdr:rowOff>123825</xdr:rowOff>
    </xdr:to>
    <xdr:pic>
      <xdr:nvPicPr>
        <xdr:cNvPr id="3349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0</xdr:row>
      <xdr:rowOff>0</xdr:rowOff>
    </xdr:from>
    <xdr:to>
      <xdr:col>94</xdr:col>
      <xdr:colOff>123825</xdr:colOff>
      <xdr:row>0</xdr:row>
      <xdr:rowOff>123825</xdr:rowOff>
    </xdr:to>
    <xdr:pic>
      <xdr:nvPicPr>
        <xdr:cNvPr id="3349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0</xdr:row>
      <xdr:rowOff>0</xdr:rowOff>
    </xdr:from>
    <xdr:to>
      <xdr:col>94</xdr:col>
      <xdr:colOff>123825</xdr:colOff>
      <xdr:row>0</xdr:row>
      <xdr:rowOff>123825</xdr:rowOff>
    </xdr:to>
    <xdr:pic>
      <xdr:nvPicPr>
        <xdr:cNvPr id="3349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0</xdr:row>
      <xdr:rowOff>0</xdr:rowOff>
    </xdr:from>
    <xdr:to>
      <xdr:col>94</xdr:col>
      <xdr:colOff>123825</xdr:colOff>
      <xdr:row>0</xdr:row>
      <xdr:rowOff>123825</xdr:rowOff>
    </xdr:to>
    <xdr:pic>
      <xdr:nvPicPr>
        <xdr:cNvPr id="3349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16</xdr:row>
      <xdr:rowOff>0</xdr:rowOff>
    </xdr:from>
    <xdr:to>
      <xdr:col>88</xdr:col>
      <xdr:colOff>123825</xdr:colOff>
      <xdr:row>16</xdr:row>
      <xdr:rowOff>123825</xdr:rowOff>
    </xdr:to>
    <xdr:pic>
      <xdr:nvPicPr>
        <xdr:cNvPr id="3349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16</xdr:row>
      <xdr:rowOff>0</xdr:rowOff>
    </xdr:from>
    <xdr:to>
      <xdr:col>88</xdr:col>
      <xdr:colOff>123825</xdr:colOff>
      <xdr:row>16</xdr:row>
      <xdr:rowOff>123825</xdr:rowOff>
    </xdr:to>
    <xdr:pic>
      <xdr:nvPicPr>
        <xdr:cNvPr id="3349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16</xdr:row>
      <xdr:rowOff>0</xdr:rowOff>
    </xdr:from>
    <xdr:to>
      <xdr:col>88</xdr:col>
      <xdr:colOff>123825</xdr:colOff>
      <xdr:row>16</xdr:row>
      <xdr:rowOff>123825</xdr:rowOff>
    </xdr:to>
    <xdr:pic>
      <xdr:nvPicPr>
        <xdr:cNvPr id="3349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16</xdr:row>
      <xdr:rowOff>0</xdr:rowOff>
    </xdr:from>
    <xdr:to>
      <xdr:col>88</xdr:col>
      <xdr:colOff>123825</xdr:colOff>
      <xdr:row>16</xdr:row>
      <xdr:rowOff>123825</xdr:rowOff>
    </xdr:to>
    <xdr:pic>
      <xdr:nvPicPr>
        <xdr:cNvPr id="3350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16</xdr:row>
      <xdr:rowOff>0</xdr:rowOff>
    </xdr:from>
    <xdr:to>
      <xdr:col>88</xdr:col>
      <xdr:colOff>123825</xdr:colOff>
      <xdr:row>16</xdr:row>
      <xdr:rowOff>123825</xdr:rowOff>
    </xdr:to>
    <xdr:pic>
      <xdr:nvPicPr>
        <xdr:cNvPr id="3350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16</xdr:row>
      <xdr:rowOff>0</xdr:rowOff>
    </xdr:from>
    <xdr:to>
      <xdr:col>88</xdr:col>
      <xdr:colOff>123825</xdr:colOff>
      <xdr:row>16</xdr:row>
      <xdr:rowOff>123825</xdr:rowOff>
    </xdr:to>
    <xdr:pic>
      <xdr:nvPicPr>
        <xdr:cNvPr id="3350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0</xdr:row>
      <xdr:rowOff>0</xdr:rowOff>
    </xdr:from>
    <xdr:to>
      <xdr:col>95</xdr:col>
      <xdr:colOff>123825</xdr:colOff>
      <xdr:row>0</xdr:row>
      <xdr:rowOff>123825</xdr:rowOff>
    </xdr:to>
    <xdr:pic>
      <xdr:nvPicPr>
        <xdr:cNvPr id="3350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0</xdr:row>
      <xdr:rowOff>0</xdr:rowOff>
    </xdr:from>
    <xdr:to>
      <xdr:col>95</xdr:col>
      <xdr:colOff>123825</xdr:colOff>
      <xdr:row>0</xdr:row>
      <xdr:rowOff>123825</xdr:rowOff>
    </xdr:to>
    <xdr:pic>
      <xdr:nvPicPr>
        <xdr:cNvPr id="3350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0</xdr:row>
      <xdr:rowOff>0</xdr:rowOff>
    </xdr:from>
    <xdr:to>
      <xdr:col>95</xdr:col>
      <xdr:colOff>123825</xdr:colOff>
      <xdr:row>0</xdr:row>
      <xdr:rowOff>123825</xdr:rowOff>
    </xdr:to>
    <xdr:pic>
      <xdr:nvPicPr>
        <xdr:cNvPr id="3350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0</xdr:row>
      <xdr:rowOff>0</xdr:rowOff>
    </xdr:from>
    <xdr:to>
      <xdr:col>95</xdr:col>
      <xdr:colOff>123825</xdr:colOff>
      <xdr:row>0</xdr:row>
      <xdr:rowOff>123825</xdr:rowOff>
    </xdr:to>
    <xdr:pic>
      <xdr:nvPicPr>
        <xdr:cNvPr id="335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0</xdr:row>
      <xdr:rowOff>0</xdr:rowOff>
    </xdr:from>
    <xdr:to>
      <xdr:col>95</xdr:col>
      <xdr:colOff>123825</xdr:colOff>
      <xdr:row>0</xdr:row>
      <xdr:rowOff>123825</xdr:rowOff>
    </xdr:to>
    <xdr:pic>
      <xdr:nvPicPr>
        <xdr:cNvPr id="3350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0</xdr:row>
      <xdr:rowOff>0</xdr:rowOff>
    </xdr:from>
    <xdr:to>
      <xdr:col>95</xdr:col>
      <xdr:colOff>123825</xdr:colOff>
      <xdr:row>0</xdr:row>
      <xdr:rowOff>123825</xdr:rowOff>
    </xdr:to>
    <xdr:pic>
      <xdr:nvPicPr>
        <xdr:cNvPr id="3350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18</xdr:row>
      <xdr:rowOff>0</xdr:rowOff>
    </xdr:from>
    <xdr:to>
      <xdr:col>88</xdr:col>
      <xdr:colOff>123825</xdr:colOff>
      <xdr:row>18</xdr:row>
      <xdr:rowOff>123825</xdr:rowOff>
    </xdr:to>
    <xdr:pic>
      <xdr:nvPicPr>
        <xdr:cNvPr id="3350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18</xdr:row>
      <xdr:rowOff>0</xdr:rowOff>
    </xdr:from>
    <xdr:to>
      <xdr:col>88</xdr:col>
      <xdr:colOff>123825</xdr:colOff>
      <xdr:row>18</xdr:row>
      <xdr:rowOff>123825</xdr:rowOff>
    </xdr:to>
    <xdr:pic>
      <xdr:nvPicPr>
        <xdr:cNvPr id="3351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18</xdr:row>
      <xdr:rowOff>0</xdr:rowOff>
    </xdr:from>
    <xdr:to>
      <xdr:col>88</xdr:col>
      <xdr:colOff>123825</xdr:colOff>
      <xdr:row>18</xdr:row>
      <xdr:rowOff>123825</xdr:rowOff>
    </xdr:to>
    <xdr:pic>
      <xdr:nvPicPr>
        <xdr:cNvPr id="3351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18</xdr:row>
      <xdr:rowOff>0</xdr:rowOff>
    </xdr:from>
    <xdr:to>
      <xdr:col>88</xdr:col>
      <xdr:colOff>123825</xdr:colOff>
      <xdr:row>18</xdr:row>
      <xdr:rowOff>123825</xdr:rowOff>
    </xdr:to>
    <xdr:pic>
      <xdr:nvPicPr>
        <xdr:cNvPr id="3351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18</xdr:row>
      <xdr:rowOff>0</xdr:rowOff>
    </xdr:from>
    <xdr:to>
      <xdr:col>88</xdr:col>
      <xdr:colOff>123825</xdr:colOff>
      <xdr:row>18</xdr:row>
      <xdr:rowOff>123825</xdr:rowOff>
    </xdr:to>
    <xdr:pic>
      <xdr:nvPicPr>
        <xdr:cNvPr id="3351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18</xdr:row>
      <xdr:rowOff>0</xdr:rowOff>
    </xdr:from>
    <xdr:to>
      <xdr:col>88</xdr:col>
      <xdr:colOff>123825</xdr:colOff>
      <xdr:row>18</xdr:row>
      <xdr:rowOff>123825</xdr:rowOff>
    </xdr:to>
    <xdr:pic>
      <xdr:nvPicPr>
        <xdr:cNvPr id="3351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0</xdr:row>
      <xdr:rowOff>0</xdr:rowOff>
    </xdr:from>
    <xdr:to>
      <xdr:col>96</xdr:col>
      <xdr:colOff>123825</xdr:colOff>
      <xdr:row>0</xdr:row>
      <xdr:rowOff>123825</xdr:rowOff>
    </xdr:to>
    <xdr:pic>
      <xdr:nvPicPr>
        <xdr:cNvPr id="335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0</xdr:row>
      <xdr:rowOff>0</xdr:rowOff>
    </xdr:from>
    <xdr:to>
      <xdr:col>96</xdr:col>
      <xdr:colOff>123825</xdr:colOff>
      <xdr:row>0</xdr:row>
      <xdr:rowOff>123825</xdr:rowOff>
    </xdr:to>
    <xdr:pic>
      <xdr:nvPicPr>
        <xdr:cNvPr id="3351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0</xdr:row>
      <xdr:rowOff>0</xdr:rowOff>
    </xdr:from>
    <xdr:to>
      <xdr:col>96</xdr:col>
      <xdr:colOff>123825</xdr:colOff>
      <xdr:row>0</xdr:row>
      <xdr:rowOff>123825</xdr:rowOff>
    </xdr:to>
    <xdr:pic>
      <xdr:nvPicPr>
        <xdr:cNvPr id="3351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0</xdr:row>
      <xdr:rowOff>0</xdr:rowOff>
    </xdr:from>
    <xdr:to>
      <xdr:col>96</xdr:col>
      <xdr:colOff>123825</xdr:colOff>
      <xdr:row>0</xdr:row>
      <xdr:rowOff>123825</xdr:rowOff>
    </xdr:to>
    <xdr:pic>
      <xdr:nvPicPr>
        <xdr:cNvPr id="3351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0</xdr:row>
      <xdr:rowOff>0</xdr:rowOff>
    </xdr:from>
    <xdr:to>
      <xdr:col>96</xdr:col>
      <xdr:colOff>123825</xdr:colOff>
      <xdr:row>0</xdr:row>
      <xdr:rowOff>123825</xdr:rowOff>
    </xdr:to>
    <xdr:pic>
      <xdr:nvPicPr>
        <xdr:cNvPr id="3351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0</xdr:row>
      <xdr:rowOff>0</xdr:rowOff>
    </xdr:from>
    <xdr:to>
      <xdr:col>96</xdr:col>
      <xdr:colOff>123825</xdr:colOff>
      <xdr:row>0</xdr:row>
      <xdr:rowOff>123825</xdr:rowOff>
    </xdr:to>
    <xdr:pic>
      <xdr:nvPicPr>
        <xdr:cNvPr id="3352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19</xdr:row>
      <xdr:rowOff>0</xdr:rowOff>
    </xdr:from>
    <xdr:to>
      <xdr:col>88</xdr:col>
      <xdr:colOff>123825</xdr:colOff>
      <xdr:row>19</xdr:row>
      <xdr:rowOff>123825</xdr:rowOff>
    </xdr:to>
    <xdr:pic>
      <xdr:nvPicPr>
        <xdr:cNvPr id="3352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19</xdr:row>
      <xdr:rowOff>0</xdr:rowOff>
    </xdr:from>
    <xdr:to>
      <xdr:col>88</xdr:col>
      <xdr:colOff>123825</xdr:colOff>
      <xdr:row>19</xdr:row>
      <xdr:rowOff>123825</xdr:rowOff>
    </xdr:to>
    <xdr:pic>
      <xdr:nvPicPr>
        <xdr:cNvPr id="3352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19</xdr:row>
      <xdr:rowOff>0</xdr:rowOff>
    </xdr:from>
    <xdr:to>
      <xdr:col>88</xdr:col>
      <xdr:colOff>123825</xdr:colOff>
      <xdr:row>19</xdr:row>
      <xdr:rowOff>123825</xdr:rowOff>
    </xdr:to>
    <xdr:pic>
      <xdr:nvPicPr>
        <xdr:cNvPr id="3352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19</xdr:row>
      <xdr:rowOff>0</xdr:rowOff>
    </xdr:from>
    <xdr:to>
      <xdr:col>88</xdr:col>
      <xdr:colOff>123825</xdr:colOff>
      <xdr:row>19</xdr:row>
      <xdr:rowOff>123825</xdr:rowOff>
    </xdr:to>
    <xdr:pic>
      <xdr:nvPicPr>
        <xdr:cNvPr id="3352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19</xdr:row>
      <xdr:rowOff>0</xdr:rowOff>
    </xdr:from>
    <xdr:to>
      <xdr:col>88</xdr:col>
      <xdr:colOff>123825</xdr:colOff>
      <xdr:row>19</xdr:row>
      <xdr:rowOff>123825</xdr:rowOff>
    </xdr:to>
    <xdr:pic>
      <xdr:nvPicPr>
        <xdr:cNvPr id="335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19</xdr:row>
      <xdr:rowOff>0</xdr:rowOff>
    </xdr:from>
    <xdr:to>
      <xdr:col>88</xdr:col>
      <xdr:colOff>123825</xdr:colOff>
      <xdr:row>19</xdr:row>
      <xdr:rowOff>123825</xdr:rowOff>
    </xdr:to>
    <xdr:pic>
      <xdr:nvPicPr>
        <xdr:cNvPr id="3352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2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2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3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97</xdr:col>
      <xdr:colOff>123825</xdr:colOff>
      <xdr:row>0</xdr:row>
      <xdr:rowOff>123825</xdr:rowOff>
    </xdr:to>
    <xdr:pic>
      <xdr:nvPicPr>
        <xdr:cNvPr id="3353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97</xdr:col>
      <xdr:colOff>123825</xdr:colOff>
      <xdr:row>0</xdr:row>
      <xdr:rowOff>123825</xdr:rowOff>
    </xdr:to>
    <xdr:pic>
      <xdr:nvPicPr>
        <xdr:cNvPr id="3353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97</xdr:col>
      <xdr:colOff>123825</xdr:colOff>
      <xdr:row>0</xdr:row>
      <xdr:rowOff>123825</xdr:rowOff>
    </xdr:to>
    <xdr:pic>
      <xdr:nvPicPr>
        <xdr:cNvPr id="3353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97</xdr:col>
      <xdr:colOff>123825</xdr:colOff>
      <xdr:row>0</xdr:row>
      <xdr:rowOff>123825</xdr:rowOff>
    </xdr:to>
    <xdr:pic>
      <xdr:nvPicPr>
        <xdr:cNvPr id="335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97</xdr:col>
      <xdr:colOff>123825</xdr:colOff>
      <xdr:row>0</xdr:row>
      <xdr:rowOff>123825</xdr:rowOff>
    </xdr:to>
    <xdr:pic>
      <xdr:nvPicPr>
        <xdr:cNvPr id="3353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97</xdr:col>
      <xdr:colOff>123825</xdr:colOff>
      <xdr:row>0</xdr:row>
      <xdr:rowOff>123825</xdr:rowOff>
    </xdr:to>
    <xdr:pic>
      <xdr:nvPicPr>
        <xdr:cNvPr id="3353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4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4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354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98</xdr:col>
      <xdr:colOff>123825</xdr:colOff>
      <xdr:row>0</xdr:row>
      <xdr:rowOff>123825</xdr:rowOff>
    </xdr:to>
    <xdr:pic>
      <xdr:nvPicPr>
        <xdr:cNvPr id="335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98</xdr:col>
      <xdr:colOff>123825</xdr:colOff>
      <xdr:row>0</xdr:row>
      <xdr:rowOff>123825</xdr:rowOff>
    </xdr:to>
    <xdr:pic>
      <xdr:nvPicPr>
        <xdr:cNvPr id="3354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98</xdr:col>
      <xdr:colOff>123825</xdr:colOff>
      <xdr:row>0</xdr:row>
      <xdr:rowOff>123825</xdr:rowOff>
    </xdr:to>
    <xdr:pic>
      <xdr:nvPicPr>
        <xdr:cNvPr id="3354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98</xdr:col>
      <xdr:colOff>123825</xdr:colOff>
      <xdr:row>0</xdr:row>
      <xdr:rowOff>123825</xdr:rowOff>
    </xdr:to>
    <xdr:pic>
      <xdr:nvPicPr>
        <xdr:cNvPr id="3354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98</xdr:col>
      <xdr:colOff>123825</xdr:colOff>
      <xdr:row>0</xdr:row>
      <xdr:rowOff>123825</xdr:rowOff>
    </xdr:to>
    <xdr:pic>
      <xdr:nvPicPr>
        <xdr:cNvPr id="3354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98</xdr:col>
      <xdr:colOff>123825</xdr:colOff>
      <xdr:row>0</xdr:row>
      <xdr:rowOff>123825</xdr:rowOff>
    </xdr:to>
    <xdr:pic>
      <xdr:nvPicPr>
        <xdr:cNvPr id="3355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23</xdr:row>
      <xdr:rowOff>0</xdr:rowOff>
    </xdr:from>
    <xdr:to>
      <xdr:col>88</xdr:col>
      <xdr:colOff>123825</xdr:colOff>
      <xdr:row>23</xdr:row>
      <xdr:rowOff>123825</xdr:rowOff>
    </xdr:to>
    <xdr:pic>
      <xdr:nvPicPr>
        <xdr:cNvPr id="3355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23</xdr:row>
      <xdr:rowOff>0</xdr:rowOff>
    </xdr:from>
    <xdr:to>
      <xdr:col>88</xdr:col>
      <xdr:colOff>123825</xdr:colOff>
      <xdr:row>23</xdr:row>
      <xdr:rowOff>123825</xdr:rowOff>
    </xdr:to>
    <xdr:pic>
      <xdr:nvPicPr>
        <xdr:cNvPr id="3355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23</xdr:row>
      <xdr:rowOff>0</xdr:rowOff>
    </xdr:from>
    <xdr:to>
      <xdr:col>88</xdr:col>
      <xdr:colOff>123825</xdr:colOff>
      <xdr:row>23</xdr:row>
      <xdr:rowOff>123825</xdr:rowOff>
    </xdr:to>
    <xdr:pic>
      <xdr:nvPicPr>
        <xdr:cNvPr id="3355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23</xdr:row>
      <xdr:rowOff>0</xdr:rowOff>
    </xdr:from>
    <xdr:to>
      <xdr:col>88</xdr:col>
      <xdr:colOff>123825</xdr:colOff>
      <xdr:row>23</xdr:row>
      <xdr:rowOff>123825</xdr:rowOff>
    </xdr:to>
    <xdr:pic>
      <xdr:nvPicPr>
        <xdr:cNvPr id="3355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23</xdr:row>
      <xdr:rowOff>0</xdr:rowOff>
    </xdr:from>
    <xdr:to>
      <xdr:col>88</xdr:col>
      <xdr:colOff>123825</xdr:colOff>
      <xdr:row>23</xdr:row>
      <xdr:rowOff>123825</xdr:rowOff>
    </xdr:to>
    <xdr:pic>
      <xdr:nvPicPr>
        <xdr:cNvPr id="3355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23</xdr:row>
      <xdr:rowOff>0</xdr:rowOff>
    </xdr:from>
    <xdr:to>
      <xdr:col>88</xdr:col>
      <xdr:colOff>123825</xdr:colOff>
      <xdr:row>23</xdr:row>
      <xdr:rowOff>123825</xdr:rowOff>
    </xdr:to>
    <xdr:pic>
      <xdr:nvPicPr>
        <xdr:cNvPr id="3355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55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55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55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56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56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56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</xdr:row>
      <xdr:rowOff>0</xdr:rowOff>
    </xdr:from>
    <xdr:to>
      <xdr:col>99</xdr:col>
      <xdr:colOff>123825</xdr:colOff>
      <xdr:row>3</xdr:row>
      <xdr:rowOff>123825</xdr:rowOff>
    </xdr:to>
    <xdr:pic>
      <xdr:nvPicPr>
        <xdr:cNvPr id="3356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</xdr:row>
      <xdr:rowOff>0</xdr:rowOff>
    </xdr:from>
    <xdr:to>
      <xdr:col>99</xdr:col>
      <xdr:colOff>123825</xdr:colOff>
      <xdr:row>3</xdr:row>
      <xdr:rowOff>123825</xdr:rowOff>
    </xdr:to>
    <xdr:pic>
      <xdr:nvPicPr>
        <xdr:cNvPr id="3356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</xdr:row>
      <xdr:rowOff>0</xdr:rowOff>
    </xdr:from>
    <xdr:to>
      <xdr:col>99</xdr:col>
      <xdr:colOff>123825</xdr:colOff>
      <xdr:row>3</xdr:row>
      <xdr:rowOff>123825</xdr:rowOff>
    </xdr:to>
    <xdr:pic>
      <xdr:nvPicPr>
        <xdr:cNvPr id="3356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</xdr:row>
      <xdr:rowOff>0</xdr:rowOff>
    </xdr:from>
    <xdr:to>
      <xdr:col>99</xdr:col>
      <xdr:colOff>123825</xdr:colOff>
      <xdr:row>3</xdr:row>
      <xdr:rowOff>123825</xdr:rowOff>
    </xdr:to>
    <xdr:pic>
      <xdr:nvPicPr>
        <xdr:cNvPr id="335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</xdr:row>
      <xdr:rowOff>0</xdr:rowOff>
    </xdr:from>
    <xdr:to>
      <xdr:col>99</xdr:col>
      <xdr:colOff>123825</xdr:colOff>
      <xdr:row>3</xdr:row>
      <xdr:rowOff>123825</xdr:rowOff>
    </xdr:to>
    <xdr:pic>
      <xdr:nvPicPr>
        <xdr:cNvPr id="3356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</xdr:row>
      <xdr:rowOff>0</xdr:rowOff>
    </xdr:from>
    <xdr:to>
      <xdr:col>99</xdr:col>
      <xdr:colOff>123825</xdr:colOff>
      <xdr:row>3</xdr:row>
      <xdr:rowOff>123825</xdr:rowOff>
    </xdr:to>
    <xdr:pic>
      <xdr:nvPicPr>
        <xdr:cNvPr id="3356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</xdr:row>
      <xdr:rowOff>0</xdr:rowOff>
    </xdr:from>
    <xdr:to>
      <xdr:col>99</xdr:col>
      <xdr:colOff>123825</xdr:colOff>
      <xdr:row>3</xdr:row>
      <xdr:rowOff>123825</xdr:rowOff>
    </xdr:to>
    <xdr:pic>
      <xdr:nvPicPr>
        <xdr:cNvPr id="3356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</xdr:row>
      <xdr:rowOff>0</xdr:rowOff>
    </xdr:from>
    <xdr:to>
      <xdr:col>99</xdr:col>
      <xdr:colOff>123825</xdr:colOff>
      <xdr:row>3</xdr:row>
      <xdr:rowOff>123825</xdr:rowOff>
    </xdr:to>
    <xdr:pic>
      <xdr:nvPicPr>
        <xdr:cNvPr id="3357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</xdr:row>
      <xdr:rowOff>0</xdr:rowOff>
    </xdr:from>
    <xdr:to>
      <xdr:col>99</xdr:col>
      <xdr:colOff>123825</xdr:colOff>
      <xdr:row>3</xdr:row>
      <xdr:rowOff>123825</xdr:rowOff>
    </xdr:to>
    <xdr:pic>
      <xdr:nvPicPr>
        <xdr:cNvPr id="3357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485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57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57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57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5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57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57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57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57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58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33</xdr:row>
      <xdr:rowOff>0</xdr:rowOff>
    </xdr:from>
    <xdr:to>
      <xdr:col>99</xdr:col>
      <xdr:colOff>123825</xdr:colOff>
      <xdr:row>33</xdr:row>
      <xdr:rowOff>123825</xdr:rowOff>
    </xdr:to>
    <xdr:pic>
      <xdr:nvPicPr>
        <xdr:cNvPr id="33581" name="Picture 68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33</xdr:row>
      <xdr:rowOff>0</xdr:rowOff>
    </xdr:from>
    <xdr:to>
      <xdr:col>99</xdr:col>
      <xdr:colOff>123825</xdr:colOff>
      <xdr:row>33</xdr:row>
      <xdr:rowOff>123825</xdr:rowOff>
    </xdr:to>
    <xdr:pic>
      <xdr:nvPicPr>
        <xdr:cNvPr id="33582" name="Picture 68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33</xdr:row>
      <xdr:rowOff>0</xdr:rowOff>
    </xdr:from>
    <xdr:to>
      <xdr:col>99</xdr:col>
      <xdr:colOff>123825</xdr:colOff>
      <xdr:row>33</xdr:row>
      <xdr:rowOff>123825</xdr:rowOff>
    </xdr:to>
    <xdr:pic>
      <xdr:nvPicPr>
        <xdr:cNvPr id="33583" name="Picture 68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33</xdr:row>
      <xdr:rowOff>0</xdr:rowOff>
    </xdr:from>
    <xdr:to>
      <xdr:col>99</xdr:col>
      <xdr:colOff>123825</xdr:colOff>
      <xdr:row>33</xdr:row>
      <xdr:rowOff>123825</xdr:rowOff>
    </xdr:to>
    <xdr:pic>
      <xdr:nvPicPr>
        <xdr:cNvPr id="33584" name="Picture 68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33</xdr:row>
      <xdr:rowOff>0</xdr:rowOff>
    </xdr:from>
    <xdr:to>
      <xdr:col>99</xdr:col>
      <xdr:colOff>123825</xdr:colOff>
      <xdr:row>33</xdr:row>
      <xdr:rowOff>123825</xdr:rowOff>
    </xdr:to>
    <xdr:pic>
      <xdr:nvPicPr>
        <xdr:cNvPr id="33585" name="Picture 68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33</xdr:row>
      <xdr:rowOff>0</xdr:rowOff>
    </xdr:from>
    <xdr:to>
      <xdr:col>99</xdr:col>
      <xdr:colOff>123825</xdr:colOff>
      <xdr:row>33</xdr:row>
      <xdr:rowOff>123825</xdr:rowOff>
    </xdr:to>
    <xdr:pic>
      <xdr:nvPicPr>
        <xdr:cNvPr id="33586" name="Picture 68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33</xdr:row>
      <xdr:rowOff>0</xdr:rowOff>
    </xdr:from>
    <xdr:to>
      <xdr:col>99</xdr:col>
      <xdr:colOff>123825</xdr:colOff>
      <xdr:row>33</xdr:row>
      <xdr:rowOff>123825</xdr:rowOff>
    </xdr:to>
    <xdr:pic>
      <xdr:nvPicPr>
        <xdr:cNvPr id="33587" name="Picture 68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33</xdr:row>
      <xdr:rowOff>0</xdr:rowOff>
    </xdr:from>
    <xdr:to>
      <xdr:col>99</xdr:col>
      <xdr:colOff>123825</xdr:colOff>
      <xdr:row>33</xdr:row>
      <xdr:rowOff>123825</xdr:rowOff>
    </xdr:to>
    <xdr:pic>
      <xdr:nvPicPr>
        <xdr:cNvPr id="33588" name="Picture 68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33</xdr:row>
      <xdr:rowOff>0</xdr:rowOff>
    </xdr:from>
    <xdr:to>
      <xdr:col>99</xdr:col>
      <xdr:colOff>123825</xdr:colOff>
      <xdr:row>33</xdr:row>
      <xdr:rowOff>123825</xdr:rowOff>
    </xdr:to>
    <xdr:pic>
      <xdr:nvPicPr>
        <xdr:cNvPr id="33589" name="Picture 68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59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59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59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59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59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59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5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59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59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5</xdr:row>
      <xdr:rowOff>0</xdr:rowOff>
    </xdr:from>
    <xdr:to>
      <xdr:col>99</xdr:col>
      <xdr:colOff>123825</xdr:colOff>
      <xdr:row>5</xdr:row>
      <xdr:rowOff>123825</xdr:rowOff>
    </xdr:to>
    <xdr:pic>
      <xdr:nvPicPr>
        <xdr:cNvPr id="3359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5</xdr:row>
      <xdr:rowOff>0</xdr:rowOff>
    </xdr:from>
    <xdr:to>
      <xdr:col>99</xdr:col>
      <xdr:colOff>123825</xdr:colOff>
      <xdr:row>5</xdr:row>
      <xdr:rowOff>123825</xdr:rowOff>
    </xdr:to>
    <xdr:pic>
      <xdr:nvPicPr>
        <xdr:cNvPr id="3360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5</xdr:row>
      <xdr:rowOff>0</xdr:rowOff>
    </xdr:from>
    <xdr:to>
      <xdr:col>99</xdr:col>
      <xdr:colOff>123825</xdr:colOff>
      <xdr:row>5</xdr:row>
      <xdr:rowOff>123825</xdr:rowOff>
    </xdr:to>
    <xdr:pic>
      <xdr:nvPicPr>
        <xdr:cNvPr id="3360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5</xdr:row>
      <xdr:rowOff>0</xdr:rowOff>
    </xdr:from>
    <xdr:to>
      <xdr:col>99</xdr:col>
      <xdr:colOff>123825</xdr:colOff>
      <xdr:row>5</xdr:row>
      <xdr:rowOff>123825</xdr:rowOff>
    </xdr:to>
    <xdr:pic>
      <xdr:nvPicPr>
        <xdr:cNvPr id="3360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5</xdr:row>
      <xdr:rowOff>0</xdr:rowOff>
    </xdr:from>
    <xdr:to>
      <xdr:col>99</xdr:col>
      <xdr:colOff>123825</xdr:colOff>
      <xdr:row>5</xdr:row>
      <xdr:rowOff>123825</xdr:rowOff>
    </xdr:to>
    <xdr:pic>
      <xdr:nvPicPr>
        <xdr:cNvPr id="3360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5</xdr:row>
      <xdr:rowOff>0</xdr:rowOff>
    </xdr:from>
    <xdr:to>
      <xdr:col>99</xdr:col>
      <xdr:colOff>123825</xdr:colOff>
      <xdr:row>5</xdr:row>
      <xdr:rowOff>123825</xdr:rowOff>
    </xdr:to>
    <xdr:pic>
      <xdr:nvPicPr>
        <xdr:cNvPr id="3360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5</xdr:row>
      <xdr:rowOff>0</xdr:rowOff>
    </xdr:from>
    <xdr:to>
      <xdr:col>99</xdr:col>
      <xdr:colOff>123825</xdr:colOff>
      <xdr:row>5</xdr:row>
      <xdr:rowOff>123825</xdr:rowOff>
    </xdr:to>
    <xdr:pic>
      <xdr:nvPicPr>
        <xdr:cNvPr id="336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5</xdr:row>
      <xdr:rowOff>0</xdr:rowOff>
    </xdr:from>
    <xdr:to>
      <xdr:col>99</xdr:col>
      <xdr:colOff>123825</xdr:colOff>
      <xdr:row>5</xdr:row>
      <xdr:rowOff>123825</xdr:rowOff>
    </xdr:to>
    <xdr:pic>
      <xdr:nvPicPr>
        <xdr:cNvPr id="3360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5</xdr:row>
      <xdr:rowOff>0</xdr:rowOff>
    </xdr:from>
    <xdr:to>
      <xdr:col>99</xdr:col>
      <xdr:colOff>123825</xdr:colOff>
      <xdr:row>5</xdr:row>
      <xdr:rowOff>123825</xdr:rowOff>
    </xdr:to>
    <xdr:pic>
      <xdr:nvPicPr>
        <xdr:cNvPr id="3360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60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60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61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61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61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61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61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61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61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</xdr:row>
      <xdr:rowOff>0</xdr:rowOff>
    </xdr:from>
    <xdr:to>
      <xdr:col>99</xdr:col>
      <xdr:colOff>123825</xdr:colOff>
      <xdr:row>8</xdr:row>
      <xdr:rowOff>123825</xdr:rowOff>
    </xdr:to>
    <xdr:pic>
      <xdr:nvPicPr>
        <xdr:cNvPr id="3361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</xdr:row>
      <xdr:rowOff>0</xdr:rowOff>
    </xdr:from>
    <xdr:to>
      <xdr:col>99</xdr:col>
      <xdr:colOff>123825</xdr:colOff>
      <xdr:row>8</xdr:row>
      <xdr:rowOff>123825</xdr:rowOff>
    </xdr:to>
    <xdr:pic>
      <xdr:nvPicPr>
        <xdr:cNvPr id="3361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</xdr:row>
      <xdr:rowOff>0</xdr:rowOff>
    </xdr:from>
    <xdr:to>
      <xdr:col>99</xdr:col>
      <xdr:colOff>123825</xdr:colOff>
      <xdr:row>8</xdr:row>
      <xdr:rowOff>123825</xdr:rowOff>
    </xdr:to>
    <xdr:pic>
      <xdr:nvPicPr>
        <xdr:cNvPr id="336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</xdr:row>
      <xdr:rowOff>0</xdr:rowOff>
    </xdr:from>
    <xdr:to>
      <xdr:col>99</xdr:col>
      <xdr:colOff>123825</xdr:colOff>
      <xdr:row>8</xdr:row>
      <xdr:rowOff>123825</xdr:rowOff>
    </xdr:to>
    <xdr:pic>
      <xdr:nvPicPr>
        <xdr:cNvPr id="3362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</xdr:row>
      <xdr:rowOff>0</xdr:rowOff>
    </xdr:from>
    <xdr:to>
      <xdr:col>99</xdr:col>
      <xdr:colOff>123825</xdr:colOff>
      <xdr:row>8</xdr:row>
      <xdr:rowOff>123825</xdr:rowOff>
    </xdr:to>
    <xdr:pic>
      <xdr:nvPicPr>
        <xdr:cNvPr id="3362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</xdr:row>
      <xdr:rowOff>0</xdr:rowOff>
    </xdr:from>
    <xdr:to>
      <xdr:col>99</xdr:col>
      <xdr:colOff>123825</xdr:colOff>
      <xdr:row>8</xdr:row>
      <xdr:rowOff>123825</xdr:rowOff>
    </xdr:to>
    <xdr:pic>
      <xdr:nvPicPr>
        <xdr:cNvPr id="3362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</xdr:row>
      <xdr:rowOff>0</xdr:rowOff>
    </xdr:from>
    <xdr:to>
      <xdr:col>99</xdr:col>
      <xdr:colOff>123825</xdr:colOff>
      <xdr:row>8</xdr:row>
      <xdr:rowOff>123825</xdr:rowOff>
    </xdr:to>
    <xdr:pic>
      <xdr:nvPicPr>
        <xdr:cNvPr id="3362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</xdr:row>
      <xdr:rowOff>0</xdr:rowOff>
    </xdr:from>
    <xdr:to>
      <xdr:col>99</xdr:col>
      <xdr:colOff>123825</xdr:colOff>
      <xdr:row>8</xdr:row>
      <xdr:rowOff>123825</xdr:rowOff>
    </xdr:to>
    <xdr:pic>
      <xdr:nvPicPr>
        <xdr:cNvPr id="3362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</xdr:row>
      <xdr:rowOff>0</xdr:rowOff>
    </xdr:from>
    <xdr:to>
      <xdr:col>99</xdr:col>
      <xdr:colOff>123825</xdr:colOff>
      <xdr:row>8</xdr:row>
      <xdr:rowOff>123825</xdr:rowOff>
    </xdr:to>
    <xdr:pic>
      <xdr:nvPicPr>
        <xdr:cNvPr id="3362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10</xdr:row>
      <xdr:rowOff>0</xdr:rowOff>
    </xdr:from>
    <xdr:to>
      <xdr:col>99</xdr:col>
      <xdr:colOff>123825</xdr:colOff>
      <xdr:row>10</xdr:row>
      <xdr:rowOff>123825</xdr:rowOff>
    </xdr:to>
    <xdr:pic>
      <xdr:nvPicPr>
        <xdr:cNvPr id="336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10</xdr:row>
      <xdr:rowOff>0</xdr:rowOff>
    </xdr:from>
    <xdr:to>
      <xdr:col>99</xdr:col>
      <xdr:colOff>123825</xdr:colOff>
      <xdr:row>10</xdr:row>
      <xdr:rowOff>123825</xdr:rowOff>
    </xdr:to>
    <xdr:pic>
      <xdr:nvPicPr>
        <xdr:cNvPr id="3362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10</xdr:row>
      <xdr:rowOff>0</xdr:rowOff>
    </xdr:from>
    <xdr:to>
      <xdr:col>99</xdr:col>
      <xdr:colOff>123825</xdr:colOff>
      <xdr:row>10</xdr:row>
      <xdr:rowOff>123825</xdr:rowOff>
    </xdr:to>
    <xdr:pic>
      <xdr:nvPicPr>
        <xdr:cNvPr id="3362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10</xdr:row>
      <xdr:rowOff>0</xdr:rowOff>
    </xdr:from>
    <xdr:to>
      <xdr:col>99</xdr:col>
      <xdr:colOff>123825</xdr:colOff>
      <xdr:row>10</xdr:row>
      <xdr:rowOff>123825</xdr:rowOff>
    </xdr:to>
    <xdr:pic>
      <xdr:nvPicPr>
        <xdr:cNvPr id="3362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10</xdr:row>
      <xdr:rowOff>0</xdr:rowOff>
    </xdr:from>
    <xdr:to>
      <xdr:col>99</xdr:col>
      <xdr:colOff>123825</xdr:colOff>
      <xdr:row>10</xdr:row>
      <xdr:rowOff>123825</xdr:rowOff>
    </xdr:to>
    <xdr:pic>
      <xdr:nvPicPr>
        <xdr:cNvPr id="3363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10</xdr:row>
      <xdr:rowOff>0</xdr:rowOff>
    </xdr:from>
    <xdr:to>
      <xdr:col>99</xdr:col>
      <xdr:colOff>123825</xdr:colOff>
      <xdr:row>10</xdr:row>
      <xdr:rowOff>123825</xdr:rowOff>
    </xdr:to>
    <xdr:pic>
      <xdr:nvPicPr>
        <xdr:cNvPr id="3363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10</xdr:row>
      <xdr:rowOff>0</xdr:rowOff>
    </xdr:from>
    <xdr:to>
      <xdr:col>99</xdr:col>
      <xdr:colOff>123825</xdr:colOff>
      <xdr:row>10</xdr:row>
      <xdr:rowOff>123825</xdr:rowOff>
    </xdr:to>
    <xdr:pic>
      <xdr:nvPicPr>
        <xdr:cNvPr id="3363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10</xdr:row>
      <xdr:rowOff>0</xdr:rowOff>
    </xdr:from>
    <xdr:to>
      <xdr:col>99</xdr:col>
      <xdr:colOff>123825</xdr:colOff>
      <xdr:row>10</xdr:row>
      <xdr:rowOff>123825</xdr:rowOff>
    </xdr:to>
    <xdr:pic>
      <xdr:nvPicPr>
        <xdr:cNvPr id="3363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10</xdr:row>
      <xdr:rowOff>0</xdr:rowOff>
    </xdr:from>
    <xdr:to>
      <xdr:col>99</xdr:col>
      <xdr:colOff>123825</xdr:colOff>
      <xdr:row>10</xdr:row>
      <xdr:rowOff>123825</xdr:rowOff>
    </xdr:to>
    <xdr:pic>
      <xdr:nvPicPr>
        <xdr:cNvPr id="3363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457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11</xdr:row>
      <xdr:rowOff>0</xdr:rowOff>
    </xdr:from>
    <xdr:to>
      <xdr:col>99</xdr:col>
      <xdr:colOff>123825</xdr:colOff>
      <xdr:row>11</xdr:row>
      <xdr:rowOff>123825</xdr:rowOff>
    </xdr:to>
    <xdr:pic>
      <xdr:nvPicPr>
        <xdr:cNvPr id="336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11</xdr:row>
      <xdr:rowOff>0</xdr:rowOff>
    </xdr:from>
    <xdr:to>
      <xdr:col>99</xdr:col>
      <xdr:colOff>123825</xdr:colOff>
      <xdr:row>11</xdr:row>
      <xdr:rowOff>123825</xdr:rowOff>
    </xdr:to>
    <xdr:pic>
      <xdr:nvPicPr>
        <xdr:cNvPr id="3363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11</xdr:row>
      <xdr:rowOff>0</xdr:rowOff>
    </xdr:from>
    <xdr:to>
      <xdr:col>99</xdr:col>
      <xdr:colOff>123825</xdr:colOff>
      <xdr:row>11</xdr:row>
      <xdr:rowOff>123825</xdr:rowOff>
    </xdr:to>
    <xdr:pic>
      <xdr:nvPicPr>
        <xdr:cNvPr id="3363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11</xdr:row>
      <xdr:rowOff>0</xdr:rowOff>
    </xdr:from>
    <xdr:to>
      <xdr:col>99</xdr:col>
      <xdr:colOff>123825</xdr:colOff>
      <xdr:row>11</xdr:row>
      <xdr:rowOff>123825</xdr:rowOff>
    </xdr:to>
    <xdr:pic>
      <xdr:nvPicPr>
        <xdr:cNvPr id="3363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11</xdr:row>
      <xdr:rowOff>0</xdr:rowOff>
    </xdr:from>
    <xdr:to>
      <xdr:col>99</xdr:col>
      <xdr:colOff>123825</xdr:colOff>
      <xdr:row>11</xdr:row>
      <xdr:rowOff>123825</xdr:rowOff>
    </xdr:to>
    <xdr:pic>
      <xdr:nvPicPr>
        <xdr:cNvPr id="3363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11</xdr:row>
      <xdr:rowOff>0</xdr:rowOff>
    </xdr:from>
    <xdr:to>
      <xdr:col>99</xdr:col>
      <xdr:colOff>123825</xdr:colOff>
      <xdr:row>11</xdr:row>
      <xdr:rowOff>123825</xdr:rowOff>
    </xdr:to>
    <xdr:pic>
      <xdr:nvPicPr>
        <xdr:cNvPr id="3364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11</xdr:row>
      <xdr:rowOff>0</xdr:rowOff>
    </xdr:from>
    <xdr:to>
      <xdr:col>99</xdr:col>
      <xdr:colOff>123825</xdr:colOff>
      <xdr:row>11</xdr:row>
      <xdr:rowOff>123825</xdr:rowOff>
    </xdr:to>
    <xdr:pic>
      <xdr:nvPicPr>
        <xdr:cNvPr id="3364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11</xdr:row>
      <xdr:rowOff>0</xdr:rowOff>
    </xdr:from>
    <xdr:to>
      <xdr:col>99</xdr:col>
      <xdr:colOff>123825</xdr:colOff>
      <xdr:row>11</xdr:row>
      <xdr:rowOff>123825</xdr:rowOff>
    </xdr:to>
    <xdr:pic>
      <xdr:nvPicPr>
        <xdr:cNvPr id="3364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11</xdr:row>
      <xdr:rowOff>0</xdr:rowOff>
    </xdr:from>
    <xdr:to>
      <xdr:col>99</xdr:col>
      <xdr:colOff>123825</xdr:colOff>
      <xdr:row>11</xdr:row>
      <xdr:rowOff>123825</xdr:rowOff>
    </xdr:to>
    <xdr:pic>
      <xdr:nvPicPr>
        <xdr:cNvPr id="3364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619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89</xdr:row>
      <xdr:rowOff>0</xdr:rowOff>
    </xdr:from>
    <xdr:to>
      <xdr:col>99</xdr:col>
      <xdr:colOff>123825</xdr:colOff>
      <xdr:row>89</xdr:row>
      <xdr:rowOff>123825</xdr:rowOff>
    </xdr:to>
    <xdr:pic>
      <xdr:nvPicPr>
        <xdr:cNvPr id="3364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89</xdr:row>
      <xdr:rowOff>0</xdr:rowOff>
    </xdr:from>
    <xdr:to>
      <xdr:col>99</xdr:col>
      <xdr:colOff>123825</xdr:colOff>
      <xdr:row>89</xdr:row>
      <xdr:rowOff>123825</xdr:rowOff>
    </xdr:to>
    <xdr:pic>
      <xdr:nvPicPr>
        <xdr:cNvPr id="3364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89</xdr:row>
      <xdr:rowOff>0</xdr:rowOff>
    </xdr:from>
    <xdr:to>
      <xdr:col>99</xdr:col>
      <xdr:colOff>123825</xdr:colOff>
      <xdr:row>89</xdr:row>
      <xdr:rowOff>123825</xdr:rowOff>
    </xdr:to>
    <xdr:pic>
      <xdr:nvPicPr>
        <xdr:cNvPr id="3364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89</xdr:row>
      <xdr:rowOff>0</xdr:rowOff>
    </xdr:from>
    <xdr:to>
      <xdr:col>99</xdr:col>
      <xdr:colOff>123825</xdr:colOff>
      <xdr:row>89</xdr:row>
      <xdr:rowOff>123825</xdr:rowOff>
    </xdr:to>
    <xdr:pic>
      <xdr:nvPicPr>
        <xdr:cNvPr id="3364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89</xdr:row>
      <xdr:rowOff>0</xdr:rowOff>
    </xdr:from>
    <xdr:to>
      <xdr:col>99</xdr:col>
      <xdr:colOff>123825</xdr:colOff>
      <xdr:row>89</xdr:row>
      <xdr:rowOff>123825</xdr:rowOff>
    </xdr:to>
    <xdr:pic>
      <xdr:nvPicPr>
        <xdr:cNvPr id="3364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89</xdr:row>
      <xdr:rowOff>0</xdr:rowOff>
    </xdr:from>
    <xdr:to>
      <xdr:col>99</xdr:col>
      <xdr:colOff>123825</xdr:colOff>
      <xdr:row>89</xdr:row>
      <xdr:rowOff>123825</xdr:rowOff>
    </xdr:to>
    <xdr:pic>
      <xdr:nvPicPr>
        <xdr:cNvPr id="3364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89</xdr:row>
      <xdr:rowOff>0</xdr:rowOff>
    </xdr:from>
    <xdr:to>
      <xdr:col>99</xdr:col>
      <xdr:colOff>123825</xdr:colOff>
      <xdr:row>89</xdr:row>
      <xdr:rowOff>123825</xdr:rowOff>
    </xdr:to>
    <xdr:pic>
      <xdr:nvPicPr>
        <xdr:cNvPr id="3365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89</xdr:row>
      <xdr:rowOff>0</xdr:rowOff>
    </xdr:from>
    <xdr:to>
      <xdr:col>99</xdr:col>
      <xdr:colOff>123825</xdr:colOff>
      <xdr:row>89</xdr:row>
      <xdr:rowOff>123825</xdr:rowOff>
    </xdr:to>
    <xdr:pic>
      <xdr:nvPicPr>
        <xdr:cNvPr id="3365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89</xdr:row>
      <xdr:rowOff>0</xdr:rowOff>
    </xdr:from>
    <xdr:to>
      <xdr:col>99</xdr:col>
      <xdr:colOff>123825</xdr:colOff>
      <xdr:row>89</xdr:row>
      <xdr:rowOff>123825</xdr:rowOff>
    </xdr:to>
    <xdr:pic>
      <xdr:nvPicPr>
        <xdr:cNvPr id="3365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70</xdr:row>
      <xdr:rowOff>0</xdr:rowOff>
    </xdr:from>
    <xdr:to>
      <xdr:col>99</xdr:col>
      <xdr:colOff>123825</xdr:colOff>
      <xdr:row>70</xdr:row>
      <xdr:rowOff>123825</xdr:rowOff>
    </xdr:to>
    <xdr:pic>
      <xdr:nvPicPr>
        <xdr:cNvPr id="3365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70</xdr:row>
      <xdr:rowOff>0</xdr:rowOff>
    </xdr:from>
    <xdr:to>
      <xdr:col>99</xdr:col>
      <xdr:colOff>123825</xdr:colOff>
      <xdr:row>70</xdr:row>
      <xdr:rowOff>123825</xdr:rowOff>
    </xdr:to>
    <xdr:pic>
      <xdr:nvPicPr>
        <xdr:cNvPr id="3365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70</xdr:row>
      <xdr:rowOff>0</xdr:rowOff>
    </xdr:from>
    <xdr:to>
      <xdr:col>99</xdr:col>
      <xdr:colOff>123825</xdr:colOff>
      <xdr:row>70</xdr:row>
      <xdr:rowOff>123825</xdr:rowOff>
    </xdr:to>
    <xdr:pic>
      <xdr:nvPicPr>
        <xdr:cNvPr id="3365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70</xdr:row>
      <xdr:rowOff>0</xdr:rowOff>
    </xdr:from>
    <xdr:to>
      <xdr:col>99</xdr:col>
      <xdr:colOff>123825</xdr:colOff>
      <xdr:row>70</xdr:row>
      <xdr:rowOff>123825</xdr:rowOff>
    </xdr:to>
    <xdr:pic>
      <xdr:nvPicPr>
        <xdr:cNvPr id="336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70</xdr:row>
      <xdr:rowOff>0</xdr:rowOff>
    </xdr:from>
    <xdr:to>
      <xdr:col>99</xdr:col>
      <xdr:colOff>123825</xdr:colOff>
      <xdr:row>70</xdr:row>
      <xdr:rowOff>123825</xdr:rowOff>
    </xdr:to>
    <xdr:pic>
      <xdr:nvPicPr>
        <xdr:cNvPr id="3365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70</xdr:row>
      <xdr:rowOff>0</xdr:rowOff>
    </xdr:from>
    <xdr:to>
      <xdr:col>99</xdr:col>
      <xdr:colOff>123825</xdr:colOff>
      <xdr:row>70</xdr:row>
      <xdr:rowOff>123825</xdr:rowOff>
    </xdr:to>
    <xdr:pic>
      <xdr:nvPicPr>
        <xdr:cNvPr id="3365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70</xdr:row>
      <xdr:rowOff>0</xdr:rowOff>
    </xdr:from>
    <xdr:to>
      <xdr:col>99</xdr:col>
      <xdr:colOff>123825</xdr:colOff>
      <xdr:row>70</xdr:row>
      <xdr:rowOff>123825</xdr:rowOff>
    </xdr:to>
    <xdr:pic>
      <xdr:nvPicPr>
        <xdr:cNvPr id="3365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70</xdr:row>
      <xdr:rowOff>0</xdr:rowOff>
    </xdr:from>
    <xdr:to>
      <xdr:col>99</xdr:col>
      <xdr:colOff>123825</xdr:colOff>
      <xdr:row>70</xdr:row>
      <xdr:rowOff>123825</xdr:rowOff>
    </xdr:to>
    <xdr:pic>
      <xdr:nvPicPr>
        <xdr:cNvPr id="3366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70</xdr:row>
      <xdr:rowOff>0</xdr:rowOff>
    </xdr:from>
    <xdr:to>
      <xdr:col>99</xdr:col>
      <xdr:colOff>123825</xdr:colOff>
      <xdr:row>70</xdr:row>
      <xdr:rowOff>123825</xdr:rowOff>
    </xdr:to>
    <xdr:pic>
      <xdr:nvPicPr>
        <xdr:cNvPr id="3366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15</xdr:row>
      <xdr:rowOff>0</xdr:rowOff>
    </xdr:from>
    <xdr:to>
      <xdr:col>99</xdr:col>
      <xdr:colOff>123825</xdr:colOff>
      <xdr:row>15</xdr:row>
      <xdr:rowOff>123825</xdr:rowOff>
    </xdr:to>
    <xdr:pic>
      <xdr:nvPicPr>
        <xdr:cNvPr id="3366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15</xdr:row>
      <xdr:rowOff>0</xdr:rowOff>
    </xdr:from>
    <xdr:to>
      <xdr:col>99</xdr:col>
      <xdr:colOff>123825</xdr:colOff>
      <xdr:row>15</xdr:row>
      <xdr:rowOff>123825</xdr:rowOff>
    </xdr:to>
    <xdr:pic>
      <xdr:nvPicPr>
        <xdr:cNvPr id="3366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15</xdr:row>
      <xdr:rowOff>0</xdr:rowOff>
    </xdr:from>
    <xdr:to>
      <xdr:col>99</xdr:col>
      <xdr:colOff>123825</xdr:colOff>
      <xdr:row>15</xdr:row>
      <xdr:rowOff>123825</xdr:rowOff>
    </xdr:to>
    <xdr:pic>
      <xdr:nvPicPr>
        <xdr:cNvPr id="3366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15</xdr:row>
      <xdr:rowOff>0</xdr:rowOff>
    </xdr:from>
    <xdr:to>
      <xdr:col>99</xdr:col>
      <xdr:colOff>123825</xdr:colOff>
      <xdr:row>15</xdr:row>
      <xdr:rowOff>123825</xdr:rowOff>
    </xdr:to>
    <xdr:pic>
      <xdr:nvPicPr>
        <xdr:cNvPr id="336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15</xdr:row>
      <xdr:rowOff>0</xdr:rowOff>
    </xdr:from>
    <xdr:to>
      <xdr:col>99</xdr:col>
      <xdr:colOff>123825</xdr:colOff>
      <xdr:row>15</xdr:row>
      <xdr:rowOff>123825</xdr:rowOff>
    </xdr:to>
    <xdr:pic>
      <xdr:nvPicPr>
        <xdr:cNvPr id="3366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15</xdr:row>
      <xdr:rowOff>0</xdr:rowOff>
    </xdr:from>
    <xdr:to>
      <xdr:col>99</xdr:col>
      <xdr:colOff>123825</xdr:colOff>
      <xdr:row>15</xdr:row>
      <xdr:rowOff>123825</xdr:rowOff>
    </xdr:to>
    <xdr:pic>
      <xdr:nvPicPr>
        <xdr:cNvPr id="3366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15</xdr:row>
      <xdr:rowOff>0</xdr:rowOff>
    </xdr:from>
    <xdr:to>
      <xdr:col>99</xdr:col>
      <xdr:colOff>123825</xdr:colOff>
      <xdr:row>15</xdr:row>
      <xdr:rowOff>123825</xdr:rowOff>
    </xdr:to>
    <xdr:pic>
      <xdr:nvPicPr>
        <xdr:cNvPr id="3366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15</xdr:row>
      <xdr:rowOff>0</xdr:rowOff>
    </xdr:from>
    <xdr:to>
      <xdr:col>99</xdr:col>
      <xdr:colOff>123825</xdr:colOff>
      <xdr:row>15</xdr:row>
      <xdr:rowOff>123825</xdr:rowOff>
    </xdr:to>
    <xdr:pic>
      <xdr:nvPicPr>
        <xdr:cNvPr id="3366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15</xdr:row>
      <xdr:rowOff>0</xdr:rowOff>
    </xdr:from>
    <xdr:to>
      <xdr:col>99</xdr:col>
      <xdr:colOff>123825</xdr:colOff>
      <xdr:row>15</xdr:row>
      <xdr:rowOff>123825</xdr:rowOff>
    </xdr:to>
    <xdr:pic>
      <xdr:nvPicPr>
        <xdr:cNvPr id="3367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79</xdr:row>
      <xdr:rowOff>0</xdr:rowOff>
    </xdr:from>
    <xdr:to>
      <xdr:col>99</xdr:col>
      <xdr:colOff>123825</xdr:colOff>
      <xdr:row>79</xdr:row>
      <xdr:rowOff>123825</xdr:rowOff>
    </xdr:to>
    <xdr:pic>
      <xdr:nvPicPr>
        <xdr:cNvPr id="3367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79</xdr:row>
      <xdr:rowOff>0</xdr:rowOff>
    </xdr:from>
    <xdr:to>
      <xdr:col>99</xdr:col>
      <xdr:colOff>123825</xdr:colOff>
      <xdr:row>79</xdr:row>
      <xdr:rowOff>123825</xdr:rowOff>
    </xdr:to>
    <xdr:pic>
      <xdr:nvPicPr>
        <xdr:cNvPr id="3367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79</xdr:row>
      <xdr:rowOff>0</xdr:rowOff>
    </xdr:from>
    <xdr:to>
      <xdr:col>99</xdr:col>
      <xdr:colOff>123825</xdr:colOff>
      <xdr:row>79</xdr:row>
      <xdr:rowOff>123825</xdr:rowOff>
    </xdr:to>
    <xdr:pic>
      <xdr:nvPicPr>
        <xdr:cNvPr id="3367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79</xdr:row>
      <xdr:rowOff>0</xdr:rowOff>
    </xdr:from>
    <xdr:to>
      <xdr:col>99</xdr:col>
      <xdr:colOff>123825</xdr:colOff>
      <xdr:row>79</xdr:row>
      <xdr:rowOff>123825</xdr:rowOff>
    </xdr:to>
    <xdr:pic>
      <xdr:nvPicPr>
        <xdr:cNvPr id="3367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79</xdr:row>
      <xdr:rowOff>0</xdr:rowOff>
    </xdr:from>
    <xdr:to>
      <xdr:col>99</xdr:col>
      <xdr:colOff>123825</xdr:colOff>
      <xdr:row>79</xdr:row>
      <xdr:rowOff>123825</xdr:rowOff>
    </xdr:to>
    <xdr:pic>
      <xdr:nvPicPr>
        <xdr:cNvPr id="3367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79</xdr:row>
      <xdr:rowOff>0</xdr:rowOff>
    </xdr:from>
    <xdr:to>
      <xdr:col>99</xdr:col>
      <xdr:colOff>123825</xdr:colOff>
      <xdr:row>79</xdr:row>
      <xdr:rowOff>123825</xdr:rowOff>
    </xdr:to>
    <xdr:pic>
      <xdr:nvPicPr>
        <xdr:cNvPr id="3367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79</xdr:row>
      <xdr:rowOff>0</xdr:rowOff>
    </xdr:from>
    <xdr:to>
      <xdr:col>99</xdr:col>
      <xdr:colOff>123825</xdr:colOff>
      <xdr:row>79</xdr:row>
      <xdr:rowOff>123825</xdr:rowOff>
    </xdr:to>
    <xdr:pic>
      <xdr:nvPicPr>
        <xdr:cNvPr id="3367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79</xdr:row>
      <xdr:rowOff>0</xdr:rowOff>
    </xdr:from>
    <xdr:to>
      <xdr:col>99</xdr:col>
      <xdr:colOff>123825</xdr:colOff>
      <xdr:row>79</xdr:row>
      <xdr:rowOff>123825</xdr:rowOff>
    </xdr:to>
    <xdr:pic>
      <xdr:nvPicPr>
        <xdr:cNvPr id="3367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79</xdr:row>
      <xdr:rowOff>0</xdr:rowOff>
    </xdr:from>
    <xdr:to>
      <xdr:col>99</xdr:col>
      <xdr:colOff>123825</xdr:colOff>
      <xdr:row>79</xdr:row>
      <xdr:rowOff>123825</xdr:rowOff>
    </xdr:to>
    <xdr:pic>
      <xdr:nvPicPr>
        <xdr:cNvPr id="3367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6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68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68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68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68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84</xdr:col>
      <xdr:colOff>123825</xdr:colOff>
      <xdr:row>0</xdr:row>
      <xdr:rowOff>123825</xdr:rowOff>
    </xdr:to>
    <xdr:pic>
      <xdr:nvPicPr>
        <xdr:cNvPr id="3368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68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6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68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1362075</xdr:colOff>
      <xdr:row>33</xdr:row>
      <xdr:rowOff>0</xdr:rowOff>
    </xdr:from>
    <xdr:to>
      <xdr:col>44</xdr:col>
      <xdr:colOff>1485900</xdr:colOff>
      <xdr:row>33</xdr:row>
      <xdr:rowOff>123825</xdr:rowOff>
    </xdr:to>
    <xdr:pic>
      <xdr:nvPicPr>
        <xdr:cNvPr id="3368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690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691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692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693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33694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33695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33696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33697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698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699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0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1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2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3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4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5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6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7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8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09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33710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123825</xdr:colOff>
      <xdr:row>15</xdr:row>
      <xdr:rowOff>123825</xdr:rowOff>
    </xdr:to>
    <xdr:pic>
      <xdr:nvPicPr>
        <xdr:cNvPr id="33711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123825</xdr:colOff>
      <xdr:row>15</xdr:row>
      <xdr:rowOff>123825</xdr:rowOff>
    </xdr:to>
    <xdr:pic>
      <xdr:nvPicPr>
        <xdr:cNvPr id="33712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123825</xdr:colOff>
      <xdr:row>15</xdr:row>
      <xdr:rowOff>123825</xdr:rowOff>
    </xdr:to>
    <xdr:pic>
      <xdr:nvPicPr>
        <xdr:cNvPr id="33713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15</xdr:row>
      <xdr:rowOff>0</xdr:rowOff>
    </xdr:from>
    <xdr:to>
      <xdr:col>87</xdr:col>
      <xdr:colOff>123825</xdr:colOff>
      <xdr:row>15</xdr:row>
      <xdr:rowOff>123825</xdr:rowOff>
    </xdr:to>
    <xdr:pic>
      <xdr:nvPicPr>
        <xdr:cNvPr id="33714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71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71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717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1362075</xdr:colOff>
      <xdr:row>33</xdr:row>
      <xdr:rowOff>0</xdr:rowOff>
    </xdr:from>
    <xdr:to>
      <xdr:col>87</xdr:col>
      <xdr:colOff>1485900</xdr:colOff>
      <xdr:row>33</xdr:row>
      <xdr:rowOff>123825</xdr:rowOff>
    </xdr:to>
    <xdr:pic>
      <xdr:nvPicPr>
        <xdr:cNvPr id="33718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463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719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720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721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722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33</xdr:row>
      <xdr:rowOff>0</xdr:rowOff>
    </xdr:from>
    <xdr:to>
      <xdr:col>87</xdr:col>
      <xdr:colOff>123825</xdr:colOff>
      <xdr:row>33</xdr:row>
      <xdr:rowOff>123825</xdr:rowOff>
    </xdr:to>
    <xdr:pic>
      <xdr:nvPicPr>
        <xdr:cNvPr id="33723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54</xdr:col>
      <xdr:colOff>123825</xdr:colOff>
      <xdr:row>0</xdr:row>
      <xdr:rowOff>123825</xdr:rowOff>
    </xdr:to>
    <xdr:pic>
      <xdr:nvPicPr>
        <xdr:cNvPr id="3372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54</xdr:col>
      <xdr:colOff>123825</xdr:colOff>
      <xdr:row>0</xdr:row>
      <xdr:rowOff>123825</xdr:rowOff>
    </xdr:to>
    <xdr:pic>
      <xdr:nvPicPr>
        <xdr:cNvPr id="337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54</xdr:col>
      <xdr:colOff>123825</xdr:colOff>
      <xdr:row>0</xdr:row>
      <xdr:rowOff>123825</xdr:rowOff>
    </xdr:to>
    <xdr:pic>
      <xdr:nvPicPr>
        <xdr:cNvPr id="3372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55</xdr:col>
      <xdr:colOff>123825</xdr:colOff>
      <xdr:row>0</xdr:row>
      <xdr:rowOff>123825</xdr:rowOff>
    </xdr:to>
    <xdr:pic>
      <xdr:nvPicPr>
        <xdr:cNvPr id="337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55</xdr:col>
      <xdr:colOff>123825</xdr:colOff>
      <xdr:row>0</xdr:row>
      <xdr:rowOff>123825</xdr:rowOff>
    </xdr:to>
    <xdr:pic>
      <xdr:nvPicPr>
        <xdr:cNvPr id="3372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0</xdr:colOff>
      <xdr:row>0</xdr:row>
      <xdr:rowOff>0</xdr:rowOff>
    </xdr:from>
    <xdr:to>
      <xdr:col>55</xdr:col>
      <xdr:colOff>123825</xdr:colOff>
      <xdr:row>0</xdr:row>
      <xdr:rowOff>123825</xdr:rowOff>
    </xdr:to>
    <xdr:pic>
      <xdr:nvPicPr>
        <xdr:cNvPr id="3372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7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73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7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73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73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73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7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73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73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7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74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7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7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74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74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7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74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0</xdr:row>
      <xdr:rowOff>0</xdr:rowOff>
    </xdr:from>
    <xdr:to>
      <xdr:col>62</xdr:col>
      <xdr:colOff>123825</xdr:colOff>
      <xdr:row>0</xdr:row>
      <xdr:rowOff>123825</xdr:rowOff>
    </xdr:to>
    <xdr:pic>
      <xdr:nvPicPr>
        <xdr:cNvPr id="3374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74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74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56</xdr:col>
      <xdr:colOff>123825</xdr:colOff>
      <xdr:row>0</xdr:row>
      <xdr:rowOff>123825</xdr:rowOff>
    </xdr:to>
    <xdr:pic>
      <xdr:nvPicPr>
        <xdr:cNvPr id="3375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57</xdr:col>
      <xdr:colOff>123825</xdr:colOff>
      <xdr:row>0</xdr:row>
      <xdr:rowOff>123825</xdr:rowOff>
    </xdr:to>
    <xdr:pic>
      <xdr:nvPicPr>
        <xdr:cNvPr id="3375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57</xdr:col>
      <xdr:colOff>123825</xdr:colOff>
      <xdr:row>0</xdr:row>
      <xdr:rowOff>123825</xdr:rowOff>
    </xdr:to>
    <xdr:pic>
      <xdr:nvPicPr>
        <xdr:cNvPr id="3375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57</xdr:col>
      <xdr:colOff>123825</xdr:colOff>
      <xdr:row>0</xdr:row>
      <xdr:rowOff>123825</xdr:rowOff>
    </xdr:to>
    <xdr:pic>
      <xdr:nvPicPr>
        <xdr:cNvPr id="3375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123825</xdr:colOff>
      <xdr:row>0</xdr:row>
      <xdr:rowOff>123825</xdr:rowOff>
    </xdr:to>
    <xdr:pic>
      <xdr:nvPicPr>
        <xdr:cNvPr id="3375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123825</xdr:colOff>
      <xdr:row>0</xdr:row>
      <xdr:rowOff>123825</xdr:rowOff>
    </xdr:to>
    <xdr:pic>
      <xdr:nvPicPr>
        <xdr:cNvPr id="3375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123825</xdr:colOff>
      <xdr:row>0</xdr:row>
      <xdr:rowOff>123825</xdr:rowOff>
    </xdr:to>
    <xdr:pic>
      <xdr:nvPicPr>
        <xdr:cNvPr id="3375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123825</xdr:colOff>
      <xdr:row>0</xdr:row>
      <xdr:rowOff>123825</xdr:rowOff>
    </xdr:to>
    <xdr:pic>
      <xdr:nvPicPr>
        <xdr:cNvPr id="3375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123825</xdr:colOff>
      <xdr:row>0</xdr:row>
      <xdr:rowOff>123825</xdr:rowOff>
    </xdr:to>
    <xdr:pic>
      <xdr:nvPicPr>
        <xdr:cNvPr id="3375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123825</xdr:colOff>
      <xdr:row>0</xdr:row>
      <xdr:rowOff>123825</xdr:rowOff>
    </xdr:to>
    <xdr:pic>
      <xdr:nvPicPr>
        <xdr:cNvPr id="3375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76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76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123825</xdr:colOff>
      <xdr:row>0</xdr:row>
      <xdr:rowOff>123825</xdr:rowOff>
    </xdr:to>
    <xdr:pic>
      <xdr:nvPicPr>
        <xdr:cNvPr id="3376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76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76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123825</xdr:colOff>
      <xdr:row>0</xdr:row>
      <xdr:rowOff>123825</xdr:rowOff>
    </xdr:to>
    <xdr:pic>
      <xdr:nvPicPr>
        <xdr:cNvPr id="3376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97</xdr:col>
      <xdr:colOff>123825</xdr:colOff>
      <xdr:row>0</xdr:row>
      <xdr:rowOff>123825</xdr:rowOff>
    </xdr:to>
    <xdr:pic>
      <xdr:nvPicPr>
        <xdr:cNvPr id="337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97</xdr:col>
      <xdr:colOff>123825</xdr:colOff>
      <xdr:row>0</xdr:row>
      <xdr:rowOff>123825</xdr:rowOff>
    </xdr:to>
    <xdr:pic>
      <xdr:nvPicPr>
        <xdr:cNvPr id="3376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97</xdr:col>
      <xdr:colOff>123825</xdr:colOff>
      <xdr:row>0</xdr:row>
      <xdr:rowOff>123825</xdr:rowOff>
    </xdr:to>
    <xdr:pic>
      <xdr:nvPicPr>
        <xdr:cNvPr id="3376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98</xdr:col>
      <xdr:colOff>123825</xdr:colOff>
      <xdr:row>0</xdr:row>
      <xdr:rowOff>123825</xdr:rowOff>
    </xdr:to>
    <xdr:pic>
      <xdr:nvPicPr>
        <xdr:cNvPr id="3376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98</xdr:col>
      <xdr:colOff>123825</xdr:colOff>
      <xdr:row>0</xdr:row>
      <xdr:rowOff>123825</xdr:rowOff>
    </xdr:to>
    <xdr:pic>
      <xdr:nvPicPr>
        <xdr:cNvPr id="3377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0</xdr:row>
      <xdr:rowOff>0</xdr:rowOff>
    </xdr:from>
    <xdr:to>
      <xdr:col>98</xdr:col>
      <xdr:colOff>123825</xdr:colOff>
      <xdr:row>0</xdr:row>
      <xdr:rowOff>123825</xdr:rowOff>
    </xdr:to>
    <xdr:pic>
      <xdr:nvPicPr>
        <xdr:cNvPr id="3377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77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77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77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0</xdr:row>
      <xdr:rowOff>0</xdr:rowOff>
    </xdr:from>
    <xdr:to>
      <xdr:col>103</xdr:col>
      <xdr:colOff>123825</xdr:colOff>
      <xdr:row>0</xdr:row>
      <xdr:rowOff>123825</xdr:rowOff>
    </xdr:to>
    <xdr:pic>
      <xdr:nvPicPr>
        <xdr:cNvPr id="337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0</xdr:row>
      <xdr:rowOff>0</xdr:rowOff>
    </xdr:from>
    <xdr:to>
      <xdr:col>103</xdr:col>
      <xdr:colOff>123825</xdr:colOff>
      <xdr:row>0</xdr:row>
      <xdr:rowOff>123825</xdr:rowOff>
    </xdr:to>
    <xdr:pic>
      <xdr:nvPicPr>
        <xdr:cNvPr id="3377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0</xdr:row>
      <xdr:rowOff>0</xdr:rowOff>
    </xdr:from>
    <xdr:to>
      <xdr:col>103</xdr:col>
      <xdr:colOff>123825</xdr:colOff>
      <xdr:row>0</xdr:row>
      <xdr:rowOff>123825</xdr:rowOff>
    </xdr:to>
    <xdr:pic>
      <xdr:nvPicPr>
        <xdr:cNvPr id="3377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104</xdr:col>
      <xdr:colOff>123825</xdr:colOff>
      <xdr:row>0</xdr:row>
      <xdr:rowOff>123825</xdr:rowOff>
    </xdr:to>
    <xdr:pic>
      <xdr:nvPicPr>
        <xdr:cNvPr id="3377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104</xdr:col>
      <xdr:colOff>123825</xdr:colOff>
      <xdr:row>0</xdr:row>
      <xdr:rowOff>123825</xdr:rowOff>
    </xdr:to>
    <xdr:pic>
      <xdr:nvPicPr>
        <xdr:cNvPr id="3377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104</xdr:col>
      <xdr:colOff>123825</xdr:colOff>
      <xdr:row>0</xdr:row>
      <xdr:rowOff>123825</xdr:rowOff>
    </xdr:to>
    <xdr:pic>
      <xdr:nvPicPr>
        <xdr:cNvPr id="3378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0</xdr:row>
      <xdr:rowOff>0</xdr:rowOff>
    </xdr:from>
    <xdr:to>
      <xdr:col>105</xdr:col>
      <xdr:colOff>123825</xdr:colOff>
      <xdr:row>0</xdr:row>
      <xdr:rowOff>123825</xdr:rowOff>
    </xdr:to>
    <xdr:pic>
      <xdr:nvPicPr>
        <xdr:cNvPr id="3378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0</xdr:row>
      <xdr:rowOff>0</xdr:rowOff>
    </xdr:from>
    <xdr:to>
      <xdr:col>105</xdr:col>
      <xdr:colOff>123825</xdr:colOff>
      <xdr:row>0</xdr:row>
      <xdr:rowOff>123825</xdr:rowOff>
    </xdr:to>
    <xdr:pic>
      <xdr:nvPicPr>
        <xdr:cNvPr id="3378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0</xdr:row>
      <xdr:rowOff>0</xdr:rowOff>
    </xdr:from>
    <xdr:to>
      <xdr:col>105</xdr:col>
      <xdr:colOff>123825</xdr:colOff>
      <xdr:row>0</xdr:row>
      <xdr:rowOff>123825</xdr:rowOff>
    </xdr:to>
    <xdr:pic>
      <xdr:nvPicPr>
        <xdr:cNvPr id="3378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104</xdr:col>
      <xdr:colOff>123825</xdr:colOff>
      <xdr:row>0</xdr:row>
      <xdr:rowOff>123825</xdr:rowOff>
    </xdr:to>
    <xdr:pic>
      <xdr:nvPicPr>
        <xdr:cNvPr id="3378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104</xdr:col>
      <xdr:colOff>123825</xdr:colOff>
      <xdr:row>0</xdr:row>
      <xdr:rowOff>123825</xdr:rowOff>
    </xdr:to>
    <xdr:pic>
      <xdr:nvPicPr>
        <xdr:cNvPr id="3378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104</xdr:col>
      <xdr:colOff>123825</xdr:colOff>
      <xdr:row>0</xdr:row>
      <xdr:rowOff>123825</xdr:rowOff>
    </xdr:to>
    <xdr:pic>
      <xdr:nvPicPr>
        <xdr:cNvPr id="3378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0</xdr:row>
      <xdr:rowOff>0</xdr:rowOff>
    </xdr:from>
    <xdr:to>
      <xdr:col>105</xdr:col>
      <xdr:colOff>123825</xdr:colOff>
      <xdr:row>0</xdr:row>
      <xdr:rowOff>123825</xdr:rowOff>
    </xdr:to>
    <xdr:pic>
      <xdr:nvPicPr>
        <xdr:cNvPr id="3378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0</xdr:row>
      <xdr:rowOff>0</xdr:rowOff>
    </xdr:from>
    <xdr:to>
      <xdr:col>105</xdr:col>
      <xdr:colOff>123825</xdr:colOff>
      <xdr:row>0</xdr:row>
      <xdr:rowOff>123825</xdr:rowOff>
    </xdr:to>
    <xdr:pic>
      <xdr:nvPicPr>
        <xdr:cNvPr id="3378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0</xdr:row>
      <xdr:rowOff>0</xdr:rowOff>
    </xdr:from>
    <xdr:to>
      <xdr:col>105</xdr:col>
      <xdr:colOff>123825</xdr:colOff>
      <xdr:row>0</xdr:row>
      <xdr:rowOff>123825</xdr:rowOff>
    </xdr:to>
    <xdr:pic>
      <xdr:nvPicPr>
        <xdr:cNvPr id="3378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79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79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0</xdr:row>
      <xdr:rowOff>0</xdr:rowOff>
    </xdr:from>
    <xdr:to>
      <xdr:col>99</xdr:col>
      <xdr:colOff>123825</xdr:colOff>
      <xdr:row>0</xdr:row>
      <xdr:rowOff>123825</xdr:rowOff>
    </xdr:to>
    <xdr:pic>
      <xdr:nvPicPr>
        <xdr:cNvPr id="3379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79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79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0</xdr:row>
      <xdr:rowOff>0</xdr:rowOff>
    </xdr:from>
    <xdr:to>
      <xdr:col>100</xdr:col>
      <xdr:colOff>123825</xdr:colOff>
      <xdr:row>0</xdr:row>
      <xdr:rowOff>123825</xdr:rowOff>
    </xdr:to>
    <xdr:pic>
      <xdr:nvPicPr>
        <xdr:cNvPr id="3379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7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79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101</xdr:col>
      <xdr:colOff>123825</xdr:colOff>
      <xdr:row>0</xdr:row>
      <xdr:rowOff>123825</xdr:rowOff>
    </xdr:to>
    <xdr:pic>
      <xdr:nvPicPr>
        <xdr:cNvPr id="3379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79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80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102</xdr:col>
      <xdr:colOff>123825</xdr:colOff>
      <xdr:row>0</xdr:row>
      <xdr:rowOff>123825</xdr:rowOff>
    </xdr:to>
    <xdr:pic>
      <xdr:nvPicPr>
        <xdr:cNvPr id="3380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0</xdr:row>
      <xdr:rowOff>0</xdr:rowOff>
    </xdr:from>
    <xdr:to>
      <xdr:col>103</xdr:col>
      <xdr:colOff>123825</xdr:colOff>
      <xdr:row>0</xdr:row>
      <xdr:rowOff>123825</xdr:rowOff>
    </xdr:to>
    <xdr:pic>
      <xdr:nvPicPr>
        <xdr:cNvPr id="3380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0</xdr:row>
      <xdr:rowOff>0</xdr:rowOff>
    </xdr:from>
    <xdr:to>
      <xdr:col>103</xdr:col>
      <xdr:colOff>123825</xdr:colOff>
      <xdr:row>0</xdr:row>
      <xdr:rowOff>123825</xdr:rowOff>
    </xdr:to>
    <xdr:pic>
      <xdr:nvPicPr>
        <xdr:cNvPr id="3380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0</xdr:row>
      <xdr:rowOff>0</xdr:rowOff>
    </xdr:from>
    <xdr:to>
      <xdr:col>103</xdr:col>
      <xdr:colOff>123825</xdr:colOff>
      <xdr:row>0</xdr:row>
      <xdr:rowOff>123825</xdr:rowOff>
    </xdr:to>
    <xdr:pic>
      <xdr:nvPicPr>
        <xdr:cNvPr id="3380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104</xdr:col>
      <xdr:colOff>123825</xdr:colOff>
      <xdr:row>0</xdr:row>
      <xdr:rowOff>123825</xdr:rowOff>
    </xdr:to>
    <xdr:pic>
      <xdr:nvPicPr>
        <xdr:cNvPr id="338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104</xdr:col>
      <xdr:colOff>123825</xdr:colOff>
      <xdr:row>0</xdr:row>
      <xdr:rowOff>123825</xdr:rowOff>
    </xdr:to>
    <xdr:pic>
      <xdr:nvPicPr>
        <xdr:cNvPr id="3380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104</xdr:col>
      <xdr:colOff>123825</xdr:colOff>
      <xdr:row>0</xdr:row>
      <xdr:rowOff>123825</xdr:rowOff>
    </xdr:to>
    <xdr:pic>
      <xdr:nvPicPr>
        <xdr:cNvPr id="3380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123825</xdr:colOff>
      <xdr:row>72</xdr:row>
      <xdr:rowOff>123825</xdr:rowOff>
    </xdr:to>
    <xdr:pic>
      <xdr:nvPicPr>
        <xdr:cNvPr id="33808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123825</xdr:colOff>
      <xdr:row>72</xdr:row>
      <xdr:rowOff>123825</xdr:rowOff>
    </xdr:to>
    <xdr:pic>
      <xdr:nvPicPr>
        <xdr:cNvPr id="33809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123825</xdr:colOff>
      <xdr:row>72</xdr:row>
      <xdr:rowOff>123825</xdr:rowOff>
    </xdr:to>
    <xdr:pic>
      <xdr:nvPicPr>
        <xdr:cNvPr id="33810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123825</xdr:colOff>
      <xdr:row>72</xdr:row>
      <xdr:rowOff>123825</xdr:rowOff>
    </xdr:to>
    <xdr:pic>
      <xdr:nvPicPr>
        <xdr:cNvPr id="33811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114300</xdr:colOff>
      <xdr:row>72</xdr:row>
      <xdr:rowOff>114300</xdr:rowOff>
    </xdr:to>
    <xdr:pic>
      <xdr:nvPicPr>
        <xdr:cNvPr id="33812" name="Picture 2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114300</xdr:colOff>
      <xdr:row>72</xdr:row>
      <xdr:rowOff>114300</xdr:rowOff>
    </xdr:to>
    <xdr:pic>
      <xdr:nvPicPr>
        <xdr:cNvPr id="33813" name="Picture 2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114300</xdr:colOff>
      <xdr:row>72</xdr:row>
      <xdr:rowOff>114300</xdr:rowOff>
    </xdr:to>
    <xdr:pic>
      <xdr:nvPicPr>
        <xdr:cNvPr id="33814" name="Picture 2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114300</xdr:colOff>
      <xdr:row>72</xdr:row>
      <xdr:rowOff>114300</xdr:rowOff>
    </xdr:to>
    <xdr:pic>
      <xdr:nvPicPr>
        <xdr:cNvPr id="33815" name="Picture 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114300</xdr:colOff>
      <xdr:row>72</xdr:row>
      <xdr:rowOff>114300</xdr:rowOff>
    </xdr:to>
    <xdr:pic>
      <xdr:nvPicPr>
        <xdr:cNvPr id="33816" name="Picture 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114300</xdr:colOff>
      <xdr:row>72</xdr:row>
      <xdr:rowOff>114300</xdr:rowOff>
    </xdr:to>
    <xdr:pic>
      <xdr:nvPicPr>
        <xdr:cNvPr id="33817" name="Picture 2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114300</xdr:colOff>
      <xdr:row>72</xdr:row>
      <xdr:rowOff>114300</xdr:rowOff>
    </xdr:to>
    <xdr:pic>
      <xdr:nvPicPr>
        <xdr:cNvPr id="33818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114300</xdr:colOff>
      <xdr:row>72</xdr:row>
      <xdr:rowOff>114300</xdr:rowOff>
    </xdr:to>
    <xdr:pic>
      <xdr:nvPicPr>
        <xdr:cNvPr id="33819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114300</xdr:colOff>
      <xdr:row>72</xdr:row>
      <xdr:rowOff>114300</xdr:rowOff>
    </xdr:to>
    <xdr:pic>
      <xdr:nvPicPr>
        <xdr:cNvPr id="33820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114300</xdr:colOff>
      <xdr:row>72</xdr:row>
      <xdr:rowOff>114300</xdr:rowOff>
    </xdr:to>
    <xdr:pic>
      <xdr:nvPicPr>
        <xdr:cNvPr id="33821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114300</xdr:colOff>
      <xdr:row>72</xdr:row>
      <xdr:rowOff>114300</xdr:rowOff>
    </xdr:to>
    <xdr:pic>
      <xdr:nvPicPr>
        <xdr:cNvPr id="33822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114300</xdr:colOff>
      <xdr:row>72</xdr:row>
      <xdr:rowOff>114300</xdr:rowOff>
    </xdr:to>
    <xdr:pic>
      <xdr:nvPicPr>
        <xdr:cNvPr id="33823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123825</xdr:colOff>
      <xdr:row>29</xdr:row>
      <xdr:rowOff>123825</xdr:rowOff>
    </xdr:to>
    <xdr:pic>
      <xdr:nvPicPr>
        <xdr:cNvPr id="3382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123825</xdr:colOff>
      <xdr:row>29</xdr:row>
      <xdr:rowOff>123825</xdr:rowOff>
    </xdr:to>
    <xdr:pic>
      <xdr:nvPicPr>
        <xdr:cNvPr id="338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123825</xdr:colOff>
      <xdr:row>29</xdr:row>
      <xdr:rowOff>123825</xdr:rowOff>
    </xdr:to>
    <xdr:pic>
      <xdr:nvPicPr>
        <xdr:cNvPr id="3382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123825</xdr:colOff>
      <xdr:row>29</xdr:row>
      <xdr:rowOff>123825</xdr:rowOff>
    </xdr:to>
    <xdr:pic>
      <xdr:nvPicPr>
        <xdr:cNvPr id="338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123825</xdr:colOff>
      <xdr:row>29</xdr:row>
      <xdr:rowOff>123825</xdr:rowOff>
    </xdr:to>
    <xdr:pic>
      <xdr:nvPicPr>
        <xdr:cNvPr id="3382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123825</xdr:colOff>
      <xdr:row>29</xdr:row>
      <xdr:rowOff>123825</xdr:rowOff>
    </xdr:to>
    <xdr:pic>
      <xdr:nvPicPr>
        <xdr:cNvPr id="3382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123825</xdr:colOff>
      <xdr:row>29</xdr:row>
      <xdr:rowOff>123825</xdr:rowOff>
    </xdr:to>
    <xdr:pic>
      <xdr:nvPicPr>
        <xdr:cNvPr id="338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123825</xdr:colOff>
      <xdr:row>29</xdr:row>
      <xdr:rowOff>123825</xdr:rowOff>
    </xdr:to>
    <xdr:pic>
      <xdr:nvPicPr>
        <xdr:cNvPr id="3383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123825</xdr:colOff>
      <xdr:row>29</xdr:row>
      <xdr:rowOff>123825</xdr:rowOff>
    </xdr:to>
    <xdr:pic>
      <xdr:nvPicPr>
        <xdr:cNvPr id="338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383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383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383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123825</xdr:colOff>
      <xdr:row>29</xdr:row>
      <xdr:rowOff>123825</xdr:rowOff>
    </xdr:to>
    <xdr:pic>
      <xdr:nvPicPr>
        <xdr:cNvPr id="338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123825</xdr:colOff>
      <xdr:row>29</xdr:row>
      <xdr:rowOff>123825</xdr:rowOff>
    </xdr:to>
    <xdr:pic>
      <xdr:nvPicPr>
        <xdr:cNvPr id="3383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123825</xdr:colOff>
      <xdr:row>29</xdr:row>
      <xdr:rowOff>123825</xdr:rowOff>
    </xdr:to>
    <xdr:pic>
      <xdr:nvPicPr>
        <xdr:cNvPr id="3383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123825</xdr:colOff>
      <xdr:row>29</xdr:row>
      <xdr:rowOff>123825</xdr:rowOff>
    </xdr:to>
    <xdr:pic>
      <xdr:nvPicPr>
        <xdr:cNvPr id="338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123825</xdr:colOff>
      <xdr:row>29</xdr:row>
      <xdr:rowOff>123825</xdr:rowOff>
    </xdr:to>
    <xdr:pic>
      <xdr:nvPicPr>
        <xdr:cNvPr id="3384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123825</xdr:colOff>
      <xdr:row>29</xdr:row>
      <xdr:rowOff>123825</xdr:rowOff>
    </xdr:to>
    <xdr:pic>
      <xdr:nvPicPr>
        <xdr:cNvPr id="338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123825</xdr:colOff>
      <xdr:row>29</xdr:row>
      <xdr:rowOff>123825</xdr:rowOff>
    </xdr:to>
    <xdr:pic>
      <xdr:nvPicPr>
        <xdr:cNvPr id="338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123825</xdr:colOff>
      <xdr:row>29</xdr:row>
      <xdr:rowOff>123825</xdr:rowOff>
    </xdr:to>
    <xdr:pic>
      <xdr:nvPicPr>
        <xdr:cNvPr id="3384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123825</xdr:colOff>
      <xdr:row>29</xdr:row>
      <xdr:rowOff>123825</xdr:rowOff>
    </xdr:to>
    <xdr:pic>
      <xdr:nvPicPr>
        <xdr:cNvPr id="3384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123825</xdr:colOff>
      <xdr:row>29</xdr:row>
      <xdr:rowOff>123825</xdr:rowOff>
    </xdr:to>
    <xdr:pic>
      <xdr:nvPicPr>
        <xdr:cNvPr id="338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123825</xdr:colOff>
      <xdr:row>29</xdr:row>
      <xdr:rowOff>123825</xdr:rowOff>
    </xdr:to>
    <xdr:pic>
      <xdr:nvPicPr>
        <xdr:cNvPr id="3384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123825</xdr:colOff>
      <xdr:row>29</xdr:row>
      <xdr:rowOff>123825</xdr:rowOff>
    </xdr:to>
    <xdr:pic>
      <xdr:nvPicPr>
        <xdr:cNvPr id="3384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123825</xdr:colOff>
      <xdr:row>29</xdr:row>
      <xdr:rowOff>123825</xdr:rowOff>
    </xdr:to>
    <xdr:pic>
      <xdr:nvPicPr>
        <xdr:cNvPr id="3384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123825</xdr:colOff>
      <xdr:row>29</xdr:row>
      <xdr:rowOff>123825</xdr:rowOff>
    </xdr:to>
    <xdr:pic>
      <xdr:nvPicPr>
        <xdr:cNvPr id="3384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123825</xdr:colOff>
      <xdr:row>29</xdr:row>
      <xdr:rowOff>123825</xdr:rowOff>
    </xdr:to>
    <xdr:pic>
      <xdr:nvPicPr>
        <xdr:cNvPr id="3385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123825</xdr:colOff>
      <xdr:row>29</xdr:row>
      <xdr:rowOff>123825</xdr:rowOff>
    </xdr:to>
    <xdr:pic>
      <xdr:nvPicPr>
        <xdr:cNvPr id="3385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123825</xdr:colOff>
      <xdr:row>29</xdr:row>
      <xdr:rowOff>123825</xdr:rowOff>
    </xdr:to>
    <xdr:pic>
      <xdr:nvPicPr>
        <xdr:cNvPr id="3385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123825</xdr:colOff>
      <xdr:row>29</xdr:row>
      <xdr:rowOff>123825</xdr:rowOff>
    </xdr:to>
    <xdr:pic>
      <xdr:nvPicPr>
        <xdr:cNvPr id="3385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123825</xdr:colOff>
      <xdr:row>72</xdr:row>
      <xdr:rowOff>123825</xdr:rowOff>
    </xdr:to>
    <xdr:pic>
      <xdr:nvPicPr>
        <xdr:cNvPr id="33854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123825</xdr:colOff>
      <xdr:row>72</xdr:row>
      <xdr:rowOff>123825</xdr:rowOff>
    </xdr:to>
    <xdr:pic>
      <xdr:nvPicPr>
        <xdr:cNvPr id="33855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123825</xdr:colOff>
      <xdr:row>72</xdr:row>
      <xdr:rowOff>123825</xdr:rowOff>
    </xdr:to>
    <xdr:pic>
      <xdr:nvPicPr>
        <xdr:cNvPr id="33856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123825</xdr:colOff>
      <xdr:row>72</xdr:row>
      <xdr:rowOff>123825</xdr:rowOff>
    </xdr:to>
    <xdr:pic>
      <xdr:nvPicPr>
        <xdr:cNvPr id="33857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123825</xdr:colOff>
      <xdr:row>72</xdr:row>
      <xdr:rowOff>123825</xdr:rowOff>
    </xdr:to>
    <xdr:pic>
      <xdr:nvPicPr>
        <xdr:cNvPr id="33858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123825</xdr:colOff>
      <xdr:row>72</xdr:row>
      <xdr:rowOff>123825</xdr:rowOff>
    </xdr:to>
    <xdr:pic>
      <xdr:nvPicPr>
        <xdr:cNvPr id="33859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123825</xdr:colOff>
      <xdr:row>72</xdr:row>
      <xdr:rowOff>123825</xdr:rowOff>
    </xdr:to>
    <xdr:pic>
      <xdr:nvPicPr>
        <xdr:cNvPr id="33860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123825</xdr:colOff>
      <xdr:row>72</xdr:row>
      <xdr:rowOff>123825</xdr:rowOff>
    </xdr:to>
    <xdr:pic>
      <xdr:nvPicPr>
        <xdr:cNvPr id="33861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123825</xdr:colOff>
      <xdr:row>29</xdr:row>
      <xdr:rowOff>123825</xdr:rowOff>
    </xdr:to>
    <xdr:pic>
      <xdr:nvPicPr>
        <xdr:cNvPr id="3386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123825</xdr:colOff>
      <xdr:row>29</xdr:row>
      <xdr:rowOff>123825</xdr:rowOff>
    </xdr:to>
    <xdr:pic>
      <xdr:nvPicPr>
        <xdr:cNvPr id="3386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123825</xdr:colOff>
      <xdr:row>29</xdr:row>
      <xdr:rowOff>123825</xdr:rowOff>
    </xdr:to>
    <xdr:pic>
      <xdr:nvPicPr>
        <xdr:cNvPr id="3386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123825</xdr:colOff>
      <xdr:row>33</xdr:row>
      <xdr:rowOff>123825</xdr:rowOff>
    </xdr:to>
    <xdr:pic>
      <xdr:nvPicPr>
        <xdr:cNvPr id="338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123825</xdr:colOff>
      <xdr:row>33</xdr:row>
      <xdr:rowOff>123825</xdr:rowOff>
    </xdr:to>
    <xdr:pic>
      <xdr:nvPicPr>
        <xdr:cNvPr id="3386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123825</xdr:colOff>
      <xdr:row>33</xdr:row>
      <xdr:rowOff>123825</xdr:rowOff>
    </xdr:to>
    <xdr:pic>
      <xdr:nvPicPr>
        <xdr:cNvPr id="3386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123825</xdr:colOff>
      <xdr:row>29</xdr:row>
      <xdr:rowOff>123825</xdr:rowOff>
    </xdr:to>
    <xdr:pic>
      <xdr:nvPicPr>
        <xdr:cNvPr id="3386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123825</xdr:colOff>
      <xdr:row>29</xdr:row>
      <xdr:rowOff>123825</xdr:rowOff>
    </xdr:to>
    <xdr:pic>
      <xdr:nvPicPr>
        <xdr:cNvPr id="3386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123825</xdr:colOff>
      <xdr:row>29</xdr:row>
      <xdr:rowOff>123825</xdr:rowOff>
    </xdr:to>
    <xdr:pic>
      <xdr:nvPicPr>
        <xdr:cNvPr id="3387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123825</xdr:colOff>
      <xdr:row>35</xdr:row>
      <xdr:rowOff>123825</xdr:rowOff>
    </xdr:to>
    <xdr:pic>
      <xdr:nvPicPr>
        <xdr:cNvPr id="3387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123825</xdr:colOff>
      <xdr:row>35</xdr:row>
      <xdr:rowOff>123825</xdr:rowOff>
    </xdr:to>
    <xdr:pic>
      <xdr:nvPicPr>
        <xdr:cNvPr id="3387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123825</xdr:colOff>
      <xdr:row>35</xdr:row>
      <xdr:rowOff>123825</xdr:rowOff>
    </xdr:to>
    <xdr:pic>
      <xdr:nvPicPr>
        <xdr:cNvPr id="3387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123825</xdr:colOff>
      <xdr:row>29</xdr:row>
      <xdr:rowOff>123825</xdr:rowOff>
    </xdr:to>
    <xdr:pic>
      <xdr:nvPicPr>
        <xdr:cNvPr id="3387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123825</xdr:colOff>
      <xdr:row>29</xdr:row>
      <xdr:rowOff>123825</xdr:rowOff>
    </xdr:to>
    <xdr:pic>
      <xdr:nvPicPr>
        <xdr:cNvPr id="3387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123825</xdr:colOff>
      <xdr:row>29</xdr:row>
      <xdr:rowOff>123825</xdr:rowOff>
    </xdr:to>
    <xdr:pic>
      <xdr:nvPicPr>
        <xdr:cNvPr id="3387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123825</xdr:colOff>
      <xdr:row>39</xdr:row>
      <xdr:rowOff>123825</xdr:rowOff>
    </xdr:to>
    <xdr:pic>
      <xdr:nvPicPr>
        <xdr:cNvPr id="3387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123825</xdr:colOff>
      <xdr:row>39</xdr:row>
      <xdr:rowOff>123825</xdr:rowOff>
    </xdr:to>
    <xdr:pic>
      <xdr:nvPicPr>
        <xdr:cNvPr id="3387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123825</xdr:colOff>
      <xdr:row>39</xdr:row>
      <xdr:rowOff>123825</xdr:rowOff>
    </xdr:to>
    <xdr:pic>
      <xdr:nvPicPr>
        <xdr:cNvPr id="3387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123825</xdr:colOff>
      <xdr:row>29</xdr:row>
      <xdr:rowOff>123825</xdr:rowOff>
    </xdr:to>
    <xdr:pic>
      <xdr:nvPicPr>
        <xdr:cNvPr id="338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123825</xdr:colOff>
      <xdr:row>29</xdr:row>
      <xdr:rowOff>123825</xdr:rowOff>
    </xdr:to>
    <xdr:pic>
      <xdr:nvPicPr>
        <xdr:cNvPr id="3388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123825</xdr:colOff>
      <xdr:row>29</xdr:row>
      <xdr:rowOff>123825</xdr:rowOff>
    </xdr:to>
    <xdr:pic>
      <xdr:nvPicPr>
        <xdr:cNvPr id="3388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123825</xdr:colOff>
      <xdr:row>40</xdr:row>
      <xdr:rowOff>123825</xdr:rowOff>
    </xdr:to>
    <xdr:pic>
      <xdr:nvPicPr>
        <xdr:cNvPr id="3388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123825</xdr:colOff>
      <xdr:row>40</xdr:row>
      <xdr:rowOff>123825</xdr:rowOff>
    </xdr:to>
    <xdr:pic>
      <xdr:nvPicPr>
        <xdr:cNvPr id="3388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123825</xdr:colOff>
      <xdr:row>40</xdr:row>
      <xdr:rowOff>123825</xdr:rowOff>
    </xdr:to>
    <xdr:pic>
      <xdr:nvPicPr>
        <xdr:cNvPr id="3388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123825</xdr:colOff>
      <xdr:row>41</xdr:row>
      <xdr:rowOff>123825</xdr:rowOff>
    </xdr:to>
    <xdr:pic>
      <xdr:nvPicPr>
        <xdr:cNvPr id="338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123825</xdr:colOff>
      <xdr:row>41</xdr:row>
      <xdr:rowOff>123825</xdr:rowOff>
    </xdr:to>
    <xdr:pic>
      <xdr:nvPicPr>
        <xdr:cNvPr id="3388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123825</xdr:colOff>
      <xdr:row>41</xdr:row>
      <xdr:rowOff>123825</xdr:rowOff>
    </xdr:to>
    <xdr:pic>
      <xdr:nvPicPr>
        <xdr:cNvPr id="3388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123825</xdr:colOff>
      <xdr:row>29</xdr:row>
      <xdr:rowOff>123825</xdr:rowOff>
    </xdr:to>
    <xdr:pic>
      <xdr:nvPicPr>
        <xdr:cNvPr id="3388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123825</xdr:colOff>
      <xdr:row>29</xdr:row>
      <xdr:rowOff>123825</xdr:rowOff>
    </xdr:to>
    <xdr:pic>
      <xdr:nvPicPr>
        <xdr:cNvPr id="3389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123825</xdr:colOff>
      <xdr:row>29</xdr:row>
      <xdr:rowOff>123825</xdr:rowOff>
    </xdr:to>
    <xdr:pic>
      <xdr:nvPicPr>
        <xdr:cNvPr id="338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123825</xdr:colOff>
      <xdr:row>72</xdr:row>
      <xdr:rowOff>123825</xdr:rowOff>
    </xdr:to>
    <xdr:pic>
      <xdr:nvPicPr>
        <xdr:cNvPr id="3389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123825</xdr:colOff>
      <xdr:row>72</xdr:row>
      <xdr:rowOff>123825</xdr:rowOff>
    </xdr:to>
    <xdr:pic>
      <xdr:nvPicPr>
        <xdr:cNvPr id="3389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123825</xdr:colOff>
      <xdr:row>72</xdr:row>
      <xdr:rowOff>123825</xdr:rowOff>
    </xdr:to>
    <xdr:pic>
      <xdr:nvPicPr>
        <xdr:cNvPr id="3389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123825</xdr:colOff>
      <xdr:row>29</xdr:row>
      <xdr:rowOff>123825</xdr:rowOff>
    </xdr:to>
    <xdr:pic>
      <xdr:nvPicPr>
        <xdr:cNvPr id="338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123825</xdr:colOff>
      <xdr:row>29</xdr:row>
      <xdr:rowOff>123825</xdr:rowOff>
    </xdr:to>
    <xdr:pic>
      <xdr:nvPicPr>
        <xdr:cNvPr id="3389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123825</xdr:colOff>
      <xdr:row>29</xdr:row>
      <xdr:rowOff>123825</xdr:rowOff>
    </xdr:to>
    <xdr:pic>
      <xdr:nvPicPr>
        <xdr:cNvPr id="3389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89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89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0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123825</xdr:colOff>
      <xdr:row>32</xdr:row>
      <xdr:rowOff>123825</xdr:rowOff>
    </xdr:to>
    <xdr:pic>
      <xdr:nvPicPr>
        <xdr:cNvPr id="3391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123825</xdr:colOff>
      <xdr:row>32</xdr:row>
      <xdr:rowOff>123825</xdr:rowOff>
    </xdr:to>
    <xdr:pic>
      <xdr:nvPicPr>
        <xdr:cNvPr id="3391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123825</xdr:colOff>
      <xdr:row>32</xdr:row>
      <xdr:rowOff>123825</xdr:rowOff>
    </xdr:to>
    <xdr:pic>
      <xdr:nvPicPr>
        <xdr:cNvPr id="3391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123825</xdr:colOff>
      <xdr:row>32</xdr:row>
      <xdr:rowOff>123825</xdr:rowOff>
    </xdr:to>
    <xdr:pic>
      <xdr:nvPicPr>
        <xdr:cNvPr id="3391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123825</xdr:colOff>
      <xdr:row>32</xdr:row>
      <xdr:rowOff>123825</xdr:rowOff>
    </xdr:to>
    <xdr:pic>
      <xdr:nvPicPr>
        <xdr:cNvPr id="3391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123825</xdr:colOff>
      <xdr:row>32</xdr:row>
      <xdr:rowOff>123825</xdr:rowOff>
    </xdr:to>
    <xdr:pic>
      <xdr:nvPicPr>
        <xdr:cNvPr id="3391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1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1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2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2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2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2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2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2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123825</xdr:colOff>
      <xdr:row>29</xdr:row>
      <xdr:rowOff>123825</xdr:rowOff>
    </xdr:to>
    <xdr:pic>
      <xdr:nvPicPr>
        <xdr:cNvPr id="3392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2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2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123825</xdr:colOff>
      <xdr:row>29</xdr:row>
      <xdr:rowOff>123825</xdr:rowOff>
    </xdr:to>
    <xdr:pic>
      <xdr:nvPicPr>
        <xdr:cNvPr id="3393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29</xdr:row>
      <xdr:rowOff>0</xdr:rowOff>
    </xdr:from>
    <xdr:to>
      <xdr:col>47</xdr:col>
      <xdr:colOff>123825</xdr:colOff>
      <xdr:row>29</xdr:row>
      <xdr:rowOff>123825</xdr:rowOff>
    </xdr:to>
    <xdr:pic>
      <xdr:nvPicPr>
        <xdr:cNvPr id="3394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29</xdr:row>
      <xdr:rowOff>0</xdr:rowOff>
    </xdr:from>
    <xdr:to>
      <xdr:col>47</xdr:col>
      <xdr:colOff>123825</xdr:colOff>
      <xdr:row>29</xdr:row>
      <xdr:rowOff>123825</xdr:rowOff>
    </xdr:to>
    <xdr:pic>
      <xdr:nvPicPr>
        <xdr:cNvPr id="3394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29</xdr:row>
      <xdr:rowOff>0</xdr:rowOff>
    </xdr:from>
    <xdr:to>
      <xdr:col>47</xdr:col>
      <xdr:colOff>123825</xdr:colOff>
      <xdr:row>29</xdr:row>
      <xdr:rowOff>123825</xdr:rowOff>
    </xdr:to>
    <xdr:pic>
      <xdr:nvPicPr>
        <xdr:cNvPr id="3394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29</xdr:row>
      <xdr:rowOff>0</xdr:rowOff>
    </xdr:from>
    <xdr:to>
      <xdr:col>47</xdr:col>
      <xdr:colOff>123825</xdr:colOff>
      <xdr:row>29</xdr:row>
      <xdr:rowOff>123825</xdr:rowOff>
    </xdr:to>
    <xdr:pic>
      <xdr:nvPicPr>
        <xdr:cNvPr id="3394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29</xdr:row>
      <xdr:rowOff>0</xdr:rowOff>
    </xdr:from>
    <xdr:to>
      <xdr:col>47</xdr:col>
      <xdr:colOff>123825</xdr:colOff>
      <xdr:row>29</xdr:row>
      <xdr:rowOff>123825</xdr:rowOff>
    </xdr:to>
    <xdr:pic>
      <xdr:nvPicPr>
        <xdr:cNvPr id="3394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29</xdr:row>
      <xdr:rowOff>0</xdr:rowOff>
    </xdr:from>
    <xdr:to>
      <xdr:col>47</xdr:col>
      <xdr:colOff>123825</xdr:colOff>
      <xdr:row>29</xdr:row>
      <xdr:rowOff>123825</xdr:rowOff>
    </xdr:to>
    <xdr:pic>
      <xdr:nvPicPr>
        <xdr:cNvPr id="3394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123825</xdr:colOff>
      <xdr:row>39</xdr:row>
      <xdr:rowOff>123825</xdr:rowOff>
    </xdr:to>
    <xdr:pic>
      <xdr:nvPicPr>
        <xdr:cNvPr id="339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123825</xdr:colOff>
      <xdr:row>39</xdr:row>
      <xdr:rowOff>123825</xdr:rowOff>
    </xdr:to>
    <xdr:pic>
      <xdr:nvPicPr>
        <xdr:cNvPr id="3394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123825</xdr:colOff>
      <xdr:row>39</xdr:row>
      <xdr:rowOff>123825</xdr:rowOff>
    </xdr:to>
    <xdr:pic>
      <xdr:nvPicPr>
        <xdr:cNvPr id="3394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123825</xdr:colOff>
      <xdr:row>39</xdr:row>
      <xdr:rowOff>123825</xdr:rowOff>
    </xdr:to>
    <xdr:pic>
      <xdr:nvPicPr>
        <xdr:cNvPr id="3394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123825</xdr:colOff>
      <xdr:row>39</xdr:row>
      <xdr:rowOff>123825</xdr:rowOff>
    </xdr:to>
    <xdr:pic>
      <xdr:nvPicPr>
        <xdr:cNvPr id="3395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123825</xdr:colOff>
      <xdr:row>39</xdr:row>
      <xdr:rowOff>123825</xdr:rowOff>
    </xdr:to>
    <xdr:pic>
      <xdr:nvPicPr>
        <xdr:cNvPr id="3395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123825</xdr:colOff>
      <xdr:row>40</xdr:row>
      <xdr:rowOff>123825</xdr:rowOff>
    </xdr:to>
    <xdr:pic>
      <xdr:nvPicPr>
        <xdr:cNvPr id="3395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123825</xdr:colOff>
      <xdr:row>40</xdr:row>
      <xdr:rowOff>123825</xdr:rowOff>
    </xdr:to>
    <xdr:pic>
      <xdr:nvPicPr>
        <xdr:cNvPr id="3395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123825</xdr:colOff>
      <xdr:row>40</xdr:row>
      <xdr:rowOff>123825</xdr:rowOff>
    </xdr:to>
    <xdr:pic>
      <xdr:nvPicPr>
        <xdr:cNvPr id="3395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123825</xdr:colOff>
      <xdr:row>40</xdr:row>
      <xdr:rowOff>123825</xdr:rowOff>
    </xdr:to>
    <xdr:pic>
      <xdr:nvPicPr>
        <xdr:cNvPr id="339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123825</xdr:colOff>
      <xdr:row>40</xdr:row>
      <xdr:rowOff>123825</xdr:rowOff>
    </xdr:to>
    <xdr:pic>
      <xdr:nvPicPr>
        <xdr:cNvPr id="3395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123825</xdr:colOff>
      <xdr:row>40</xdr:row>
      <xdr:rowOff>123825</xdr:rowOff>
    </xdr:to>
    <xdr:pic>
      <xdr:nvPicPr>
        <xdr:cNvPr id="3395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123825</xdr:colOff>
      <xdr:row>41</xdr:row>
      <xdr:rowOff>123825</xdr:rowOff>
    </xdr:to>
    <xdr:pic>
      <xdr:nvPicPr>
        <xdr:cNvPr id="3395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123825</xdr:colOff>
      <xdr:row>41</xdr:row>
      <xdr:rowOff>123825</xdr:rowOff>
    </xdr:to>
    <xdr:pic>
      <xdr:nvPicPr>
        <xdr:cNvPr id="3395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123825</xdr:colOff>
      <xdr:row>41</xdr:row>
      <xdr:rowOff>123825</xdr:rowOff>
    </xdr:to>
    <xdr:pic>
      <xdr:nvPicPr>
        <xdr:cNvPr id="3396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123825</xdr:colOff>
      <xdr:row>41</xdr:row>
      <xdr:rowOff>123825</xdr:rowOff>
    </xdr:to>
    <xdr:pic>
      <xdr:nvPicPr>
        <xdr:cNvPr id="3396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123825</xdr:colOff>
      <xdr:row>41</xdr:row>
      <xdr:rowOff>123825</xdr:rowOff>
    </xdr:to>
    <xdr:pic>
      <xdr:nvPicPr>
        <xdr:cNvPr id="3396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123825</xdr:colOff>
      <xdr:row>41</xdr:row>
      <xdr:rowOff>123825</xdr:rowOff>
    </xdr:to>
    <xdr:pic>
      <xdr:nvPicPr>
        <xdr:cNvPr id="3396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123825</xdr:colOff>
      <xdr:row>42</xdr:row>
      <xdr:rowOff>123825</xdr:rowOff>
    </xdr:to>
    <xdr:pic>
      <xdr:nvPicPr>
        <xdr:cNvPr id="3396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123825</xdr:colOff>
      <xdr:row>42</xdr:row>
      <xdr:rowOff>123825</xdr:rowOff>
    </xdr:to>
    <xdr:pic>
      <xdr:nvPicPr>
        <xdr:cNvPr id="3396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123825</xdr:colOff>
      <xdr:row>42</xdr:row>
      <xdr:rowOff>123825</xdr:rowOff>
    </xdr:to>
    <xdr:pic>
      <xdr:nvPicPr>
        <xdr:cNvPr id="3396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123825</xdr:colOff>
      <xdr:row>42</xdr:row>
      <xdr:rowOff>123825</xdr:rowOff>
    </xdr:to>
    <xdr:pic>
      <xdr:nvPicPr>
        <xdr:cNvPr id="3396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123825</xdr:colOff>
      <xdr:row>42</xdr:row>
      <xdr:rowOff>123825</xdr:rowOff>
    </xdr:to>
    <xdr:pic>
      <xdr:nvPicPr>
        <xdr:cNvPr id="3396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123825</xdr:colOff>
      <xdr:row>42</xdr:row>
      <xdr:rowOff>123825</xdr:rowOff>
    </xdr:to>
    <xdr:pic>
      <xdr:nvPicPr>
        <xdr:cNvPr id="3396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123825</xdr:colOff>
      <xdr:row>72</xdr:row>
      <xdr:rowOff>123825</xdr:rowOff>
    </xdr:to>
    <xdr:pic>
      <xdr:nvPicPr>
        <xdr:cNvPr id="3397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123825</xdr:colOff>
      <xdr:row>72</xdr:row>
      <xdr:rowOff>123825</xdr:rowOff>
    </xdr:to>
    <xdr:pic>
      <xdr:nvPicPr>
        <xdr:cNvPr id="3397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123825</xdr:colOff>
      <xdr:row>72</xdr:row>
      <xdr:rowOff>123825</xdr:rowOff>
    </xdr:to>
    <xdr:pic>
      <xdr:nvPicPr>
        <xdr:cNvPr id="3397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123825</xdr:colOff>
      <xdr:row>72</xdr:row>
      <xdr:rowOff>123825</xdr:rowOff>
    </xdr:to>
    <xdr:pic>
      <xdr:nvPicPr>
        <xdr:cNvPr id="3397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123825</xdr:colOff>
      <xdr:row>72</xdr:row>
      <xdr:rowOff>123825</xdr:rowOff>
    </xdr:to>
    <xdr:pic>
      <xdr:nvPicPr>
        <xdr:cNvPr id="3397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123825</xdr:colOff>
      <xdr:row>72</xdr:row>
      <xdr:rowOff>123825</xdr:rowOff>
    </xdr:to>
    <xdr:pic>
      <xdr:nvPicPr>
        <xdr:cNvPr id="3397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339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3397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3397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3397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3398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3398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123825</xdr:colOff>
      <xdr:row>45</xdr:row>
      <xdr:rowOff>123825</xdr:rowOff>
    </xdr:to>
    <xdr:pic>
      <xdr:nvPicPr>
        <xdr:cNvPr id="3398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123825</xdr:colOff>
      <xdr:row>45</xdr:row>
      <xdr:rowOff>123825</xdr:rowOff>
    </xdr:to>
    <xdr:pic>
      <xdr:nvPicPr>
        <xdr:cNvPr id="3398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123825</xdr:colOff>
      <xdr:row>45</xdr:row>
      <xdr:rowOff>123825</xdr:rowOff>
    </xdr:to>
    <xdr:pic>
      <xdr:nvPicPr>
        <xdr:cNvPr id="3398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123825</xdr:colOff>
      <xdr:row>45</xdr:row>
      <xdr:rowOff>123825</xdr:rowOff>
    </xdr:to>
    <xdr:pic>
      <xdr:nvPicPr>
        <xdr:cNvPr id="339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123825</xdr:colOff>
      <xdr:row>45</xdr:row>
      <xdr:rowOff>123825</xdr:rowOff>
    </xdr:to>
    <xdr:pic>
      <xdr:nvPicPr>
        <xdr:cNvPr id="3398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123825</xdr:colOff>
      <xdr:row>45</xdr:row>
      <xdr:rowOff>123825</xdr:rowOff>
    </xdr:to>
    <xdr:pic>
      <xdr:nvPicPr>
        <xdr:cNvPr id="3398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123825</xdr:colOff>
      <xdr:row>46</xdr:row>
      <xdr:rowOff>123825</xdr:rowOff>
    </xdr:to>
    <xdr:pic>
      <xdr:nvPicPr>
        <xdr:cNvPr id="3398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123825</xdr:colOff>
      <xdr:row>46</xdr:row>
      <xdr:rowOff>123825</xdr:rowOff>
    </xdr:to>
    <xdr:pic>
      <xdr:nvPicPr>
        <xdr:cNvPr id="339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123825</xdr:colOff>
      <xdr:row>46</xdr:row>
      <xdr:rowOff>123825</xdr:rowOff>
    </xdr:to>
    <xdr:pic>
      <xdr:nvPicPr>
        <xdr:cNvPr id="3399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123825</xdr:colOff>
      <xdr:row>46</xdr:row>
      <xdr:rowOff>123825</xdr:rowOff>
    </xdr:to>
    <xdr:pic>
      <xdr:nvPicPr>
        <xdr:cNvPr id="3399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123825</xdr:colOff>
      <xdr:row>46</xdr:row>
      <xdr:rowOff>123825</xdr:rowOff>
    </xdr:to>
    <xdr:pic>
      <xdr:nvPicPr>
        <xdr:cNvPr id="3399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123825</xdr:colOff>
      <xdr:row>46</xdr:row>
      <xdr:rowOff>123825</xdr:rowOff>
    </xdr:to>
    <xdr:pic>
      <xdr:nvPicPr>
        <xdr:cNvPr id="3399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123825</xdr:colOff>
      <xdr:row>47</xdr:row>
      <xdr:rowOff>123825</xdr:rowOff>
    </xdr:to>
    <xdr:pic>
      <xdr:nvPicPr>
        <xdr:cNvPr id="3399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123825</xdr:colOff>
      <xdr:row>47</xdr:row>
      <xdr:rowOff>123825</xdr:rowOff>
    </xdr:to>
    <xdr:pic>
      <xdr:nvPicPr>
        <xdr:cNvPr id="3399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123825</xdr:colOff>
      <xdr:row>47</xdr:row>
      <xdr:rowOff>123825</xdr:rowOff>
    </xdr:to>
    <xdr:pic>
      <xdr:nvPicPr>
        <xdr:cNvPr id="3399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123825</xdr:colOff>
      <xdr:row>47</xdr:row>
      <xdr:rowOff>123825</xdr:rowOff>
    </xdr:to>
    <xdr:pic>
      <xdr:nvPicPr>
        <xdr:cNvPr id="3399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123825</xdr:colOff>
      <xdr:row>47</xdr:row>
      <xdr:rowOff>123825</xdr:rowOff>
    </xdr:to>
    <xdr:pic>
      <xdr:nvPicPr>
        <xdr:cNvPr id="3399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123825</xdr:colOff>
      <xdr:row>47</xdr:row>
      <xdr:rowOff>123825</xdr:rowOff>
    </xdr:to>
    <xdr:pic>
      <xdr:nvPicPr>
        <xdr:cNvPr id="3399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123825</xdr:colOff>
      <xdr:row>48</xdr:row>
      <xdr:rowOff>123825</xdr:rowOff>
    </xdr:to>
    <xdr:pic>
      <xdr:nvPicPr>
        <xdr:cNvPr id="3400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123825</xdr:colOff>
      <xdr:row>48</xdr:row>
      <xdr:rowOff>123825</xdr:rowOff>
    </xdr:to>
    <xdr:pic>
      <xdr:nvPicPr>
        <xdr:cNvPr id="3400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123825</xdr:colOff>
      <xdr:row>48</xdr:row>
      <xdr:rowOff>123825</xdr:rowOff>
    </xdr:to>
    <xdr:pic>
      <xdr:nvPicPr>
        <xdr:cNvPr id="3400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123825</xdr:colOff>
      <xdr:row>48</xdr:row>
      <xdr:rowOff>123825</xdr:rowOff>
    </xdr:to>
    <xdr:pic>
      <xdr:nvPicPr>
        <xdr:cNvPr id="3400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123825</xdr:colOff>
      <xdr:row>48</xdr:row>
      <xdr:rowOff>123825</xdr:rowOff>
    </xdr:to>
    <xdr:pic>
      <xdr:nvPicPr>
        <xdr:cNvPr id="3400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123825</xdr:colOff>
      <xdr:row>48</xdr:row>
      <xdr:rowOff>123825</xdr:rowOff>
    </xdr:to>
    <xdr:pic>
      <xdr:nvPicPr>
        <xdr:cNvPr id="3400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123825</xdr:colOff>
      <xdr:row>49</xdr:row>
      <xdr:rowOff>123825</xdr:rowOff>
    </xdr:to>
    <xdr:pic>
      <xdr:nvPicPr>
        <xdr:cNvPr id="340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71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123825</xdr:colOff>
      <xdr:row>49</xdr:row>
      <xdr:rowOff>123825</xdr:rowOff>
    </xdr:to>
    <xdr:pic>
      <xdr:nvPicPr>
        <xdr:cNvPr id="3400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71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123825</xdr:colOff>
      <xdr:row>49</xdr:row>
      <xdr:rowOff>123825</xdr:rowOff>
    </xdr:to>
    <xdr:pic>
      <xdr:nvPicPr>
        <xdr:cNvPr id="3400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71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123825</xdr:colOff>
      <xdr:row>49</xdr:row>
      <xdr:rowOff>123825</xdr:rowOff>
    </xdr:to>
    <xdr:pic>
      <xdr:nvPicPr>
        <xdr:cNvPr id="3400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71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123825</xdr:colOff>
      <xdr:row>49</xdr:row>
      <xdr:rowOff>123825</xdr:rowOff>
    </xdr:to>
    <xdr:pic>
      <xdr:nvPicPr>
        <xdr:cNvPr id="3401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71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49</xdr:row>
      <xdr:rowOff>0</xdr:rowOff>
    </xdr:from>
    <xdr:to>
      <xdr:col>45</xdr:col>
      <xdr:colOff>123825</xdr:colOff>
      <xdr:row>49</xdr:row>
      <xdr:rowOff>123825</xdr:rowOff>
    </xdr:to>
    <xdr:pic>
      <xdr:nvPicPr>
        <xdr:cNvPr id="3401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0" y="971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29</xdr:row>
      <xdr:rowOff>0</xdr:rowOff>
    </xdr:from>
    <xdr:to>
      <xdr:col>48</xdr:col>
      <xdr:colOff>123825</xdr:colOff>
      <xdr:row>29</xdr:row>
      <xdr:rowOff>123825</xdr:rowOff>
    </xdr:to>
    <xdr:pic>
      <xdr:nvPicPr>
        <xdr:cNvPr id="3401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29</xdr:row>
      <xdr:rowOff>0</xdr:rowOff>
    </xdr:from>
    <xdr:to>
      <xdr:col>48</xdr:col>
      <xdr:colOff>123825</xdr:colOff>
      <xdr:row>29</xdr:row>
      <xdr:rowOff>123825</xdr:rowOff>
    </xdr:to>
    <xdr:pic>
      <xdr:nvPicPr>
        <xdr:cNvPr id="3401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29</xdr:row>
      <xdr:rowOff>0</xdr:rowOff>
    </xdr:from>
    <xdr:to>
      <xdr:col>48</xdr:col>
      <xdr:colOff>123825</xdr:colOff>
      <xdr:row>29</xdr:row>
      <xdr:rowOff>123825</xdr:rowOff>
    </xdr:to>
    <xdr:pic>
      <xdr:nvPicPr>
        <xdr:cNvPr id="3402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29</xdr:row>
      <xdr:rowOff>0</xdr:rowOff>
    </xdr:from>
    <xdr:to>
      <xdr:col>48</xdr:col>
      <xdr:colOff>123825</xdr:colOff>
      <xdr:row>29</xdr:row>
      <xdr:rowOff>123825</xdr:rowOff>
    </xdr:to>
    <xdr:pic>
      <xdr:nvPicPr>
        <xdr:cNvPr id="3402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29</xdr:row>
      <xdr:rowOff>0</xdr:rowOff>
    </xdr:from>
    <xdr:to>
      <xdr:col>48</xdr:col>
      <xdr:colOff>123825</xdr:colOff>
      <xdr:row>29</xdr:row>
      <xdr:rowOff>123825</xdr:rowOff>
    </xdr:to>
    <xdr:pic>
      <xdr:nvPicPr>
        <xdr:cNvPr id="3402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29</xdr:row>
      <xdr:rowOff>0</xdr:rowOff>
    </xdr:from>
    <xdr:to>
      <xdr:col>48</xdr:col>
      <xdr:colOff>123825</xdr:colOff>
      <xdr:row>29</xdr:row>
      <xdr:rowOff>123825</xdr:rowOff>
    </xdr:to>
    <xdr:pic>
      <xdr:nvPicPr>
        <xdr:cNvPr id="3402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123825</xdr:colOff>
      <xdr:row>29</xdr:row>
      <xdr:rowOff>123825</xdr:rowOff>
    </xdr:to>
    <xdr:pic>
      <xdr:nvPicPr>
        <xdr:cNvPr id="3402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123825</xdr:colOff>
      <xdr:row>29</xdr:row>
      <xdr:rowOff>123825</xdr:rowOff>
    </xdr:to>
    <xdr:pic>
      <xdr:nvPicPr>
        <xdr:cNvPr id="340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123825</xdr:colOff>
      <xdr:row>29</xdr:row>
      <xdr:rowOff>123825</xdr:rowOff>
    </xdr:to>
    <xdr:pic>
      <xdr:nvPicPr>
        <xdr:cNvPr id="3402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123825</xdr:colOff>
      <xdr:row>29</xdr:row>
      <xdr:rowOff>123825</xdr:rowOff>
    </xdr:to>
    <xdr:pic>
      <xdr:nvPicPr>
        <xdr:cNvPr id="340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123825</xdr:colOff>
      <xdr:row>29</xdr:row>
      <xdr:rowOff>123825</xdr:rowOff>
    </xdr:to>
    <xdr:pic>
      <xdr:nvPicPr>
        <xdr:cNvPr id="3402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123825</xdr:colOff>
      <xdr:row>29</xdr:row>
      <xdr:rowOff>123825</xdr:rowOff>
    </xdr:to>
    <xdr:pic>
      <xdr:nvPicPr>
        <xdr:cNvPr id="3402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29</xdr:row>
      <xdr:rowOff>0</xdr:rowOff>
    </xdr:from>
    <xdr:to>
      <xdr:col>50</xdr:col>
      <xdr:colOff>123825</xdr:colOff>
      <xdr:row>29</xdr:row>
      <xdr:rowOff>123825</xdr:rowOff>
    </xdr:to>
    <xdr:pic>
      <xdr:nvPicPr>
        <xdr:cNvPr id="340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29</xdr:row>
      <xdr:rowOff>0</xdr:rowOff>
    </xdr:from>
    <xdr:to>
      <xdr:col>50</xdr:col>
      <xdr:colOff>123825</xdr:colOff>
      <xdr:row>29</xdr:row>
      <xdr:rowOff>123825</xdr:rowOff>
    </xdr:to>
    <xdr:pic>
      <xdr:nvPicPr>
        <xdr:cNvPr id="3403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29</xdr:row>
      <xdr:rowOff>0</xdr:rowOff>
    </xdr:from>
    <xdr:to>
      <xdr:col>50</xdr:col>
      <xdr:colOff>123825</xdr:colOff>
      <xdr:row>29</xdr:row>
      <xdr:rowOff>123825</xdr:rowOff>
    </xdr:to>
    <xdr:pic>
      <xdr:nvPicPr>
        <xdr:cNvPr id="340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29</xdr:row>
      <xdr:rowOff>0</xdr:rowOff>
    </xdr:from>
    <xdr:to>
      <xdr:col>50</xdr:col>
      <xdr:colOff>123825</xdr:colOff>
      <xdr:row>29</xdr:row>
      <xdr:rowOff>123825</xdr:rowOff>
    </xdr:to>
    <xdr:pic>
      <xdr:nvPicPr>
        <xdr:cNvPr id="3403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29</xdr:row>
      <xdr:rowOff>0</xdr:rowOff>
    </xdr:from>
    <xdr:to>
      <xdr:col>50</xdr:col>
      <xdr:colOff>123825</xdr:colOff>
      <xdr:row>29</xdr:row>
      <xdr:rowOff>123825</xdr:rowOff>
    </xdr:to>
    <xdr:pic>
      <xdr:nvPicPr>
        <xdr:cNvPr id="3403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29</xdr:row>
      <xdr:rowOff>0</xdr:rowOff>
    </xdr:from>
    <xdr:to>
      <xdr:col>50</xdr:col>
      <xdr:colOff>123825</xdr:colOff>
      <xdr:row>29</xdr:row>
      <xdr:rowOff>123825</xdr:rowOff>
    </xdr:to>
    <xdr:pic>
      <xdr:nvPicPr>
        <xdr:cNvPr id="3403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39</xdr:row>
      <xdr:rowOff>0</xdr:rowOff>
    </xdr:from>
    <xdr:to>
      <xdr:col>47</xdr:col>
      <xdr:colOff>123825</xdr:colOff>
      <xdr:row>39</xdr:row>
      <xdr:rowOff>123825</xdr:rowOff>
    </xdr:to>
    <xdr:pic>
      <xdr:nvPicPr>
        <xdr:cNvPr id="340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39</xdr:row>
      <xdr:rowOff>0</xdr:rowOff>
    </xdr:from>
    <xdr:to>
      <xdr:col>47</xdr:col>
      <xdr:colOff>123825</xdr:colOff>
      <xdr:row>39</xdr:row>
      <xdr:rowOff>123825</xdr:rowOff>
    </xdr:to>
    <xdr:pic>
      <xdr:nvPicPr>
        <xdr:cNvPr id="3403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39</xdr:row>
      <xdr:rowOff>0</xdr:rowOff>
    </xdr:from>
    <xdr:to>
      <xdr:col>47</xdr:col>
      <xdr:colOff>123825</xdr:colOff>
      <xdr:row>39</xdr:row>
      <xdr:rowOff>123825</xdr:rowOff>
    </xdr:to>
    <xdr:pic>
      <xdr:nvPicPr>
        <xdr:cNvPr id="3403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39</xdr:row>
      <xdr:rowOff>0</xdr:rowOff>
    </xdr:from>
    <xdr:to>
      <xdr:col>47</xdr:col>
      <xdr:colOff>123825</xdr:colOff>
      <xdr:row>39</xdr:row>
      <xdr:rowOff>123825</xdr:rowOff>
    </xdr:to>
    <xdr:pic>
      <xdr:nvPicPr>
        <xdr:cNvPr id="340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39</xdr:row>
      <xdr:rowOff>0</xdr:rowOff>
    </xdr:from>
    <xdr:to>
      <xdr:col>47</xdr:col>
      <xdr:colOff>123825</xdr:colOff>
      <xdr:row>39</xdr:row>
      <xdr:rowOff>123825</xdr:rowOff>
    </xdr:to>
    <xdr:pic>
      <xdr:nvPicPr>
        <xdr:cNvPr id="3404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39</xdr:row>
      <xdr:rowOff>0</xdr:rowOff>
    </xdr:from>
    <xdr:to>
      <xdr:col>47</xdr:col>
      <xdr:colOff>123825</xdr:colOff>
      <xdr:row>39</xdr:row>
      <xdr:rowOff>123825</xdr:rowOff>
    </xdr:to>
    <xdr:pic>
      <xdr:nvPicPr>
        <xdr:cNvPr id="340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29</xdr:row>
      <xdr:rowOff>0</xdr:rowOff>
    </xdr:from>
    <xdr:to>
      <xdr:col>51</xdr:col>
      <xdr:colOff>123825</xdr:colOff>
      <xdr:row>29</xdr:row>
      <xdr:rowOff>123825</xdr:rowOff>
    </xdr:to>
    <xdr:pic>
      <xdr:nvPicPr>
        <xdr:cNvPr id="340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29</xdr:row>
      <xdr:rowOff>0</xdr:rowOff>
    </xdr:from>
    <xdr:to>
      <xdr:col>51</xdr:col>
      <xdr:colOff>123825</xdr:colOff>
      <xdr:row>29</xdr:row>
      <xdr:rowOff>123825</xdr:rowOff>
    </xdr:to>
    <xdr:pic>
      <xdr:nvPicPr>
        <xdr:cNvPr id="3404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29</xdr:row>
      <xdr:rowOff>0</xdr:rowOff>
    </xdr:from>
    <xdr:to>
      <xdr:col>51</xdr:col>
      <xdr:colOff>123825</xdr:colOff>
      <xdr:row>29</xdr:row>
      <xdr:rowOff>123825</xdr:rowOff>
    </xdr:to>
    <xdr:pic>
      <xdr:nvPicPr>
        <xdr:cNvPr id="3404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29</xdr:row>
      <xdr:rowOff>0</xdr:rowOff>
    </xdr:from>
    <xdr:to>
      <xdr:col>51</xdr:col>
      <xdr:colOff>123825</xdr:colOff>
      <xdr:row>29</xdr:row>
      <xdr:rowOff>123825</xdr:rowOff>
    </xdr:to>
    <xdr:pic>
      <xdr:nvPicPr>
        <xdr:cNvPr id="340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29</xdr:row>
      <xdr:rowOff>0</xdr:rowOff>
    </xdr:from>
    <xdr:to>
      <xdr:col>51</xdr:col>
      <xdr:colOff>123825</xdr:colOff>
      <xdr:row>29</xdr:row>
      <xdr:rowOff>123825</xdr:rowOff>
    </xdr:to>
    <xdr:pic>
      <xdr:nvPicPr>
        <xdr:cNvPr id="3404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29</xdr:row>
      <xdr:rowOff>0</xdr:rowOff>
    </xdr:from>
    <xdr:to>
      <xdr:col>51</xdr:col>
      <xdr:colOff>123825</xdr:colOff>
      <xdr:row>29</xdr:row>
      <xdr:rowOff>123825</xdr:rowOff>
    </xdr:to>
    <xdr:pic>
      <xdr:nvPicPr>
        <xdr:cNvPr id="3404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41</xdr:row>
      <xdr:rowOff>0</xdr:rowOff>
    </xdr:from>
    <xdr:to>
      <xdr:col>47</xdr:col>
      <xdr:colOff>123825</xdr:colOff>
      <xdr:row>41</xdr:row>
      <xdr:rowOff>123825</xdr:rowOff>
    </xdr:to>
    <xdr:pic>
      <xdr:nvPicPr>
        <xdr:cNvPr id="3404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41</xdr:row>
      <xdr:rowOff>0</xdr:rowOff>
    </xdr:from>
    <xdr:to>
      <xdr:col>47</xdr:col>
      <xdr:colOff>123825</xdr:colOff>
      <xdr:row>41</xdr:row>
      <xdr:rowOff>123825</xdr:rowOff>
    </xdr:to>
    <xdr:pic>
      <xdr:nvPicPr>
        <xdr:cNvPr id="3404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41</xdr:row>
      <xdr:rowOff>0</xdr:rowOff>
    </xdr:from>
    <xdr:to>
      <xdr:col>47</xdr:col>
      <xdr:colOff>123825</xdr:colOff>
      <xdr:row>41</xdr:row>
      <xdr:rowOff>123825</xdr:rowOff>
    </xdr:to>
    <xdr:pic>
      <xdr:nvPicPr>
        <xdr:cNvPr id="3405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41</xdr:row>
      <xdr:rowOff>0</xdr:rowOff>
    </xdr:from>
    <xdr:to>
      <xdr:col>47</xdr:col>
      <xdr:colOff>123825</xdr:colOff>
      <xdr:row>41</xdr:row>
      <xdr:rowOff>123825</xdr:rowOff>
    </xdr:to>
    <xdr:pic>
      <xdr:nvPicPr>
        <xdr:cNvPr id="3405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41</xdr:row>
      <xdr:rowOff>0</xdr:rowOff>
    </xdr:from>
    <xdr:to>
      <xdr:col>47</xdr:col>
      <xdr:colOff>123825</xdr:colOff>
      <xdr:row>41</xdr:row>
      <xdr:rowOff>123825</xdr:rowOff>
    </xdr:to>
    <xdr:pic>
      <xdr:nvPicPr>
        <xdr:cNvPr id="3405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41</xdr:row>
      <xdr:rowOff>0</xdr:rowOff>
    </xdr:from>
    <xdr:to>
      <xdr:col>47</xdr:col>
      <xdr:colOff>123825</xdr:colOff>
      <xdr:row>41</xdr:row>
      <xdr:rowOff>123825</xdr:rowOff>
    </xdr:to>
    <xdr:pic>
      <xdr:nvPicPr>
        <xdr:cNvPr id="3405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29</xdr:row>
      <xdr:rowOff>0</xdr:rowOff>
    </xdr:from>
    <xdr:to>
      <xdr:col>52</xdr:col>
      <xdr:colOff>123825</xdr:colOff>
      <xdr:row>29</xdr:row>
      <xdr:rowOff>123825</xdr:rowOff>
    </xdr:to>
    <xdr:pic>
      <xdr:nvPicPr>
        <xdr:cNvPr id="3405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29</xdr:row>
      <xdr:rowOff>0</xdr:rowOff>
    </xdr:from>
    <xdr:to>
      <xdr:col>52</xdr:col>
      <xdr:colOff>123825</xdr:colOff>
      <xdr:row>29</xdr:row>
      <xdr:rowOff>123825</xdr:rowOff>
    </xdr:to>
    <xdr:pic>
      <xdr:nvPicPr>
        <xdr:cNvPr id="3405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29</xdr:row>
      <xdr:rowOff>0</xdr:rowOff>
    </xdr:from>
    <xdr:to>
      <xdr:col>52</xdr:col>
      <xdr:colOff>123825</xdr:colOff>
      <xdr:row>29</xdr:row>
      <xdr:rowOff>123825</xdr:rowOff>
    </xdr:to>
    <xdr:pic>
      <xdr:nvPicPr>
        <xdr:cNvPr id="3405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29</xdr:row>
      <xdr:rowOff>0</xdr:rowOff>
    </xdr:from>
    <xdr:to>
      <xdr:col>52</xdr:col>
      <xdr:colOff>123825</xdr:colOff>
      <xdr:row>29</xdr:row>
      <xdr:rowOff>123825</xdr:rowOff>
    </xdr:to>
    <xdr:pic>
      <xdr:nvPicPr>
        <xdr:cNvPr id="3405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29</xdr:row>
      <xdr:rowOff>0</xdr:rowOff>
    </xdr:from>
    <xdr:to>
      <xdr:col>52</xdr:col>
      <xdr:colOff>123825</xdr:colOff>
      <xdr:row>29</xdr:row>
      <xdr:rowOff>123825</xdr:rowOff>
    </xdr:to>
    <xdr:pic>
      <xdr:nvPicPr>
        <xdr:cNvPr id="3405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0</xdr:colOff>
      <xdr:row>29</xdr:row>
      <xdr:rowOff>0</xdr:rowOff>
    </xdr:from>
    <xdr:to>
      <xdr:col>52</xdr:col>
      <xdr:colOff>123825</xdr:colOff>
      <xdr:row>29</xdr:row>
      <xdr:rowOff>123825</xdr:rowOff>
    </xdr:to>
    <xdr:pic>
      <xdr:nvPicPr>
        <xdr:cNvPr id="3405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72</xdr:row>
      <xdr:rowOff>0</xdr:rowOff>
    </xdr:from>
    <xdr:to>
      <xdr:col>47</xdr:col>
      <xdr:colOff>123825</xdr:colOff>
      <xdr:row>72</xdr:row>
      <xdr:rowOff>123825</xdr:rowOff>
    </xdr:to>
    <xdr:pic>
      <xdr:nvPicPr>
        <xdr:cNvPr id="3406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72</xdr:row>
      <xdr:rowOff>0</xdr:rowOff>
    </xdr:from>
    <xdr:to>
      <xdr:col>47</xdr:col>
      <xdr:colOff>123825</xdr:colOff>
      <xdr:row>72</xdr:row>
      <xdr:rowOff>123825</xdr:rowOff>
    </xdr:to>
    <xdr:pic>
      <xdr:nvPicPr>
        <xdr:cNvPr id="3406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72</xdr:row>
      <xdr:rowOff>0</xdr:rowOff>
    </xdr:from>
    <xdr:to>
      <xdr:col>47</xdr:col>
      <xdr:colOff>123825</xdr:colOff>
      <xdr:row>72</xdr:row>
      <xdr:rowOff>123825</xdr:rowOff>
    </xdr:to>
    <xdr:pic>
      <xdr:nvPicPr>
        <xdr:cNvPr id="3406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72</xdr:row>
      <xdr:rowOff>0</xdr:rowOff>
    </xdr:from>
    <xdr:to>
      <xdr:col>47</xdr:col>
      <xdr:colOff>123825</xdr:colOff>
      <xdr:row>72</xdr:row>
      <xdr:rowOff>123825</xdr:rowOff>
    </xdr:to>
    <xdr:pic>
      <xdr:nvPicPr>
        <xdr:cNvPr id="3406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72</xdr:row>
      <xdr:rowOff>0</xdr:rowOff>
    </xdr:from>
    <xdr:to>
      <xdr:col>47</xdr:col>
      <xdr:colOff>123825</xdr:colOff>
      <xdr:row>72</xdr:row>
      <xdr:rowOff>123825</xdr:rowOff>
    </xdr:to>
    <xdr:pic>
      <xdr:nvPicPr>
        <xdr:cNvPr id="3406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72</xdr:row>
      <xdr:rowOff>0</xdr:rowOff>
    </xdr:from>
    <xdr:to>
      <xdr:col>47</xdr:col>
      <xdr:colOff>123825</xdr:colOff>
      <xdr:row>72</xdr:row>
      <xdr:rowOff>123825</xdr:rowOff>
    </xdr:to>
    <xdr:pic>
      <xdr:nvPicPr>
        <xdr:cNvPr id="3406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29</xdr:row>
      <xdr:rowOff>0</xdr:rowOff>
    </xdr:from>
    <xdr:to>
      <xdr:col>53</xdr:col>
      <xdr:colOff>123825</xdr:colOff>
      <xdr:row>29</xdr:row>
      <xdr:rowOff>123825</xdr:rowOff>
    </xdr:to>
    <xdr:pic>
      <xdr:nvPicPr>
        <xdr:cNvPr id="340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29</xdr:row>
      <xdr:rowOff>0</xdr:rowOff>
    </xdr:from>
    <xdr:to>
      <xdr:col>53</xdr:col>
      <xdr:colOff>123825</xdr:colOff>
      <xdr:row>29</xdr:row>
      <xdr:rowOff>123825</xdr:rowOff>
    </xdr:to>
    <xdr:pic>
      <xdr:nvPicPr>
        <xdr:cNvPr id="3406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29</xdr:row>
      <xdr:rowOff>0</xdr:rowOff>
    </xdr:from>
    <xdr:to>
      <xdr:col>53</xdr:col>
      <xdr:colOff>123825</xdr:colOff>
      <xdr:row>29</xdr:row>
      <xdr:rowOff>123825</xdr:rowOff>
    </xdr:to>
    <xdr:pic>
      <xdr:nvPicPr>
        <xdr:cNvPr id="3406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29</xdr:row>
      <xdr:rowOff>0</xdr:rowOff>
    </xdr:from>
    <xdr:to>
      <xdr:col>53</xdr:col>
      <xdr:colOff>123825</xdr:colOff>
      <xdr:row>29</xdr:row>
      <xdr:rowOff>123825</xdr:rowOff>
    </xdr:to>
    <xdr:pic>
      <xdr:nvPicPr>
        <xdr:cNvPr id="3406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29</xdr:row>
      <xdr:rowOff>0</xdr:rowOff>
    </xdr:from>
    <xdr:to>
      <xdr:col>53</xdr:col>
      <xdr:colOff>123825</xdr:colOff>
      <xdr:row>29</xdr:row>
      <xdr:rowOff>123825</xdr:rowOff>
    </xdr:to>
    <xdr:pic>
      <xdr:nvPicPr>
        <xdr:cNvPr id="3407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0</xdr:colOff>
      <xdr:row>29</xdr:row>
      <xdr:rowOff>0</xdr:rowOff>
    </xdr:from>
    <xdr:to>
      <xdr:col>53</xdr:col>
      <xdr:colOff>123825</xdr:colOff>
      <xdr:row>29</xdr:row>
      <xdr:rowOff>123825</xdr:rowOff>
    </xdr:to>
    <xdr:pic>
      <xdr:nvPicPr>
        <xdr:cNvPr id="3407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45</xdr:row>
      <xdr:rowOff>0</xdr:rowOff>
    </xdr:from>
    <xdr:to>
      <xdr:col>47</xdr:col>
      <xdr:colOff>123825</xdr:colOff>
      <xdr:row>45</xdr:row>
      <xdr:rowOff>123825</xdr:rowOff>
    </xdr:to>
    <xdr:pic>
      <xdr:nvPicPr>
        <xdr:cNvPr id="3407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45</xdr:row>
      <xdr:rowOff>0</xdr:rowOff>
    </xdr:from>
    <xdr:to>
      <xdr:col>47</xdr:col>
      <xdr:colOff>123825</xdr:colOff>
      <xdr:row>45</xdr:row>
      <xdr:rowOff>123825</xdr:rowOff>
    </xdr:to>
    <xdr:pic>
      <xdr:nvPicPr>
        <xdr:cNvPr id="3407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45</xdr:row>
      <xdr:rowOff>0</xdr:rowOff>
    </xdr:from>
    <xdr:to>
      <xdr:col>47</xdr:col>
      <xdr:colOff>123825</xdr:colOff>
      <xdr:row>45</xdr:row>
      <xdr:rowOff>123825</xdr:rowOff>
    </xdr:to>
    <xdr:pic>
      <xdr:nvPicPr>
        <xdr:cNvPr id="3407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45</xdr:row>
      <xdr:rowOff>0</xdr:rowOff>
    </xdr:from>
    <xdr:to>
      <xdr:col>47</xdr:col>
      <xdr:colOff>123825</xdr:colOff>
      <xdr:row>45</xdr:row>
      <xdr:rowOff>123825</xdr:rowOff>
    </xdr:to>
    <xdr:pic>
      <xdr:nvPicPr>
        <xdr:cNvPr id="340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45</xdr:row>
      <xdr:rowOff>0</xdr:rowOff>
    </xdr:from>
    <xdr:to>
      <xdr:col>47</xdr:col>
      <xdr:colOff>123825</xdr:colOff>
      <xdr:row>45</xdr:row>
      <xdr:rowOff>123825</xdr:rowOff>
    </xdr:to>
    <xdr:pic>
      <xdr:nvPicPr>
        <xdr:cNvPr id="3407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45</xdr:row>
      <xdr:rowOff>0</xdr:rowOff>
    </xdr:from>
    <xdr:to>
      <xdr:col>47</xdr:col>
      <xdr:colOff>123825</xdr:colOff>
      <xdr:row>45</xdr:row>
      <xdr:rowOff>123825</xdr:rowOff>
    </xdr:to>
    <xdr:pic>
      <xdr:nvPicPr>
        <xdr:cNvPr id="3407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46</xdr:row>
      <xdr:rowOff>0</xdr:rowOff>
    </xdr:from>
    <xdr:to>
      <xdr:col>47</xdr:col>
      <xdr:colOff>123825</xdr:colOff>
      <xdr:row>46</xdr:row>
      <xdr:rowOff>123825</xdr:rowOff>
    </xdr:to>
    <xdr:pic>
      <xdr:nvPicPr>
        <xdr:cNvPr id="3407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46</xdr:row>
      <xdr:rowOff>0</xdr:rowOff>
    </xdr:from>
    <xdr:to>
      <xdr:col>47</xdr:col>
      <xdr:colOff>123825</xdr:colOff>
      <xdr:row>46</xdr:row>
      <xdr:rowOff>123825</xdr:rowOff>
    </xdr:to>
    <xdr:pic>
      <xdr:nvPicPr>
        <xdr:cNvPr id="3407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46</xdr:row>
      <xdr:rowOff>0</xdr:rowOff>
    </xdr:from>
    <xdr:to>
      <xdr:col>47</xdr:col>
      <xdr:colOff>123825</xdr:colOff>
      <xdr:row>46</xdr:row>
      <xdr:rowOff>123825</xdr:rowOff>
    </xdr:to>
    <xdr:pic>
      <xdr:nvPicPr>
        <xdr:cNvPr id="3408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46</xdr:row>
      <xdr:rowOff>0</xdr:rowOff>
    </xdr:from>
    <xdr:to>
      <xdr:col>47</xdr:col>
      <xdr:colOff>123825</xdr:colOff>
      <xdr:row>46</xdr:row>
      <xdr:rowOff>123825</xdr:rowOff>
    </xdr:to>
    <xdr:pic>
      <xdr:nvPicPr>
        <xdr:cNvPr id="3408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46</xdr:row>
      <xdr:rowOff>0</xdr:rowOff>
    </xdr:from>
    <xdr:to>
      <xdr:col>47</xdr:col>
      <xdr:colOff>123825</xdr:colOff>
      <xdr:row>46</xdr:row>
      <xdr:rowOff>123825</xdr:rowOff>
    </xdr:to>
    <xdr:pic>
      <xdr:nvPicPr>
        <xdr:cNvPr id="3408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46</xdr:row>
      <xdr:rowOff>0</xdr:rowOff>
    </xdr:from>
    <xdr:to>
      <xdr:col>47</xdr:col>
      <xdr:colOff>123825</xdr:colOff>
      <xdr:row>46</xdr:row>
      <xdr:rowOff>123825</xdr:rowOff>
    </xdr:to>
    <xdr:pic>
      <xdr:nvPicPr>
        <xdr:cNvPr id="3408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29</xdr:row>
      <xdr:rowOff>0</xdr:rowOff>
    </xdr:from>
    <xdr:to>
      <xdr:col>54</xdr:col>
      <xdr:colOff>123825</xdr:colOff>
      <xdr:row>29</xdr:row>
      <xdr:rowOff>123825</xdr:rowOff>
    </xdr:to>
    <xdr:pic>
      <xdr:nvPicPr>
        <xdr:cNvPr id="3408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29</xdr:row>
      <xdr:rowOff>0</xdr:rowOff>
    </xdr:from>
    <xdr:to>
      <xdr:col>54</xdr:col>
      <xdr:colOff>123825</xdr:colOff>
      <xdr:row>29</xdr:row>
      <xdr:rowOff>123825</xdr:rowOff>
    </xdr:to>
    <xdr:pic>
      <xdr:nvPicPr>
        <xdr:cNvPr id="3408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29</xdr:row>
      <xdr:rowOff>0</xdr:rowOff>
    </xdr:from>
    <xdr:to>
      <xdr:col>54</xdr:col>
      <xdr:colOff>123825</xdr:colOff>
      <xdr:row>29</xdr:row>
      <xdr:rowOff>123825</xdr:rowOff>
    </xdr:to>
    <xdr:pic>
      <xdr:nvPicPr>
        <xdr:cNvPr id="3408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29</xdr:row>
      <xdr:rowOff>0</xdr:rowOff>
    </xdr:from>
    <xdr:to>
      <xdr:col>54</xdr:col>
      <xdr:colOff>123825</xdr:colOff>
      <xdr:row>29</xdr:row>
      <xdr:rowOff>123825</xdr:rowOff>
    </xdr:to>
    <xdr:pic>
      <xdr:nvPicPr>
        <xdr:cNvPr id="3408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29</xdr:row>
      <xdr:rowOff>0</xdr:rowOff>
    </xdr:from>
    <xdr:to>
      <xdr:col>54</xdr:col>
      <xdr:colOff>123825</xdr:colOff>
      <xdr:row>29</xdr:row>
      <xdr:rowOff>123825</xdr:rowOff>
    </xdr:to>
    <xdr:pic>
      <xdr:nvPicPr>
        <xdr:cNvPr id="3408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29</xdr:row>
      <xdr:rowOff>0</xdr:rowOff>
    </xdr:from>
    <xdr:to>
      <xdr:col>54</xdr:col>
      <xdr:colOff>123825</xdr:colOff>
      <xdr:row>29</xdr:row>
      <xdr:rowOff>123825</xdr:rowOff>
    </xdr:to>
    <xdr:pic>
      <xdr:nvPicPr>
        <xdr:cNvPr id="3408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09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09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09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09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09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09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32</xdr:row>
      <xdr:rowOff>0</xdr:rowOff>
    </xdr:from>
    <xdr:to>
      <xdr:col>56</xdr:col>
      <xdr:colOff>123825</xdr:colOff>
      <xdr:row>32</xdr:row>
      <xdr:rowOff>123825</xdr:rowOff>
    </xdr:to>
    <xdr:pic>
      <xdr:nvPicPr>
        <xdr:cNvPr id="340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32</xdr:row>
      <xdr:rowOff>0</xdr:rowOff>
    </xdr:from>
    <xdr:to>
      <xdr:col>56</xdr:col>
      <xdr:colOff>123825</xdr:colOff>
      <xdr:row>32</xdr:row>
      <xdr:rowOff>123825</xdr:rowOff>
    </xdr:to>
    <xdr:pic>
      <xdr:nvPicPr>
        <xdr:cNvPr id="3409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32</xdr:row>
      <xdr:rowOff>0</xdr:rowOff>
    </xdr:from>
    <xdr:to>
      <xdr:col>56</xdr:col>
      <xdr:colOff>123825</xdr:colOff>
      <xdr:row>32</xdr:row>
      <xdr:rowOff>123825</xdr:rowOff>
    </xdr:to>
    <xdr:pic>
      <xdr:nvPicPr>
        <xdr:cNvPr id="3409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32</xdr:row>
      <xdr:rowOff>0</xdr:rowOff>
    </xdr:from>
    <xdr:to>
      <xdr:col>56</xdr:col>
      <xdr:colOff>123825</xdr:colOff>
      <xdr:row>32</xdr:row>
      <xdr:rowOff>123825</xdr:rowOff>
    </xdr:to>
    <xdr:pic>
      <xdr:nvPicPr>
        <xdr:cNvPr id="3409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32</xdr:row>
      <xdr:rowOff>0</xdr:rowOff>
    </xdr:from>
    <xdr:to>
      <xdr:col>56</xdr:col>
      <xdr:colOff>123825</xdr:colOff>
      <xdr:row>32</xdr:row>
      <xdr:rowOff>123825</xdr:rowOff>
    </xdr:to>
    <xdr:pic>
      <xdr:nvPicPr>
        <xdr:cNvPr id="3410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32</xdr:row>
      <xdr:rowOff>0</xdr:rowOff>
    </xdr:from>
    <xdr:to>
      <xdr:col>56</xdr:col>
      <xdr:colOff>123825</xdr:colOff>
      <xdr:row>32</xdr:row>
      <xdr:rowOff>123825</xdr:rowOff>
    </xdr:to>
    <xdr:pic>
      <xdr:nvPicPr>
        <xdr:cNvPr id="3410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123825</xdr:colOff>
      <xdr:row>29</xdr:row>
      <xdr:rowOff>123825</xdr:rowOff>
    </xdr:to>
    <xdr:pic>
      <xdr:nvPicPr>
        <xdr:cNvPr id="3410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123825</xdr:colOff>
      <xdr:row>29</xdr:row>
      <xdr:rowOff>123825</xdr:rowOff>
    </xdr:to>
    <xdr:pic>
      <xdr:nvPicPr>
        <xdr:cNvPr id="3410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123825</xdr:colOff>
      <xdr:row>29</xdr:row>
      <xdr:rowOff>123825</xdr:rowOff>
    </xdr:to>
    <xdr:pic>
      <xdr:nvPicPr>
        <xdr:cNvPr id="3410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123825</xdr:colOff>
      <xdr:row>29</xdr:row>
      <xdr:rowOff>123825</xdr:rowOff>
    </xdr:to>
    <xdr:pic>
      <xdr:nvPicPr>
        <xdr:cNvPr id="341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123825</xdr:colOff>
      <xdr:row>29</xdr:row>
      <xdr:rowOff>123825</xdr:rowOff>
    </xdr:to>
    <xdr:pic>
      <xdr:nvPicPr>
        <xdr:cNvPr id="3410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123825</xdr:colOff>
      <xdr:row>29</xdr:row>
      <xdr:rowOff>123825</xdr:rowOff>
    </xdr:to>
    <xdr:pic>
      <xdr:nvPicPr>
        <xdr:cNvPr id="3410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123825</xdr:colOff>
      <xdr:row>29</xdr:row>
      <xdr:rowOff>123825</xdr:rowOff>
    </xdr:to>
    <xdr:pic>
      <xdr:nvPicPr>
        <xdr:cNvPr id="3410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123825</xdr:colOff>
      <xdr:row>29</xdr:row>
      <xdr:rowOff>123825</xdr:rowOff>
    </xdr:to>
    <xdr:pic>
      <xdr:nvPicPr>
        <xdr:cNvPr id="3410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123825</xdr:colOff>
      <xdr:row>29</xdr:row>
      <xdr:rowOff>123825</xdr:rowOff>
    </xdr:to>
    <xdr:pic>
      <xdr:nvPicPr>
        <xdr:cNvPr id="3411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123825</xdr:colOff>
      <xdr:row>29</xdr:row>
      <xdr:rowOff>123825</xdr:rowOff>
    </xdr:to>
    <xdr:pic>
      <xdr:nvPicPr>
        <xdr:cNvPr id="3411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123825</xdr:colOff>
      <xdr:row>29</xdr:row>
      <xdr:rowOff>123825</xdr:rowOff>
    </xdr:to>
    <xdr:pic>
      <xdr:nvPicPr>
        <xdr:cNvPr id="3411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123825</xdr:colOff>
      <xdr:row>29</xdr:row>
      <xdr:rowOff>123825</xdr:rowOff>
    </xdr:to>
    <xdr:pic>
      <xdr:nvPicPr>
        <xdr:cNvPr id="3411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29</xdr:row>
      <xdr:rowOff>0</xdr:rowOff>
    </xdr:from>
    <xdr:to>
      <xdr:col>59</xdr:col>
      <xdr:colOff>123825</xdr:colOff>
      <xdr:row>29</xdr:row>
      <xdr:rowOff>123825</xdr:rowOff>
    </xdr:to>
    <xdr:pic>
      <xdr:nvPicPr>
        <xdr:cNvPr id="3411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29</xdr:row>
      <xdr:rowOff>0</xdr:rowOff>
    </xdr:from>
    <xdr:to>
      <xdr:col>59</xdr:col>
      <xdr:colOff>123825</xdr:colOff>
      <xdr:row>29</xdr:row>
      <xdr:rowOff>123825</xdr:rowOff>
    </xdr:to>
    <xdr:pic>
      <xdr:nvPicPr>
        <xdr:cNvPr id="3411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29</xdr:row>
      <xdr:rowOff>0</xdr:rowOff>
    </xdr:from>
    <xdr:to>
      <xdr:col>59</xdr:col>
      <xdr:colOff>123825</xdr:colOff>
      <xdr:row>29</xdr:row>
      <xdr:rowOff>123825</xdr:rowOff>
    </xdr:to>
    <xdr:pic>
      <xdr:nvPicPr>
        <xdr:cNvPr id="3411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29</xdr:row>
      <xdr:rowOff>0</xdr:rowOff>
    </xdr:from>
    <xdr:to>
      <xdr:col>59</xdr:col>
      <xdr:colOff>123825</xdr:colOff>
      <xdr:row>29</xdr:row>
      <xdr:rowOff>123825</xdr:rowOff>
    </xdr:to>
    <xdr:pic>
      <xdr:nvPicPr>
        <xdr:cNvPr id="3411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29</xdr:row>
      <xdr:rowOff>0</xdr:rowOff>
    </xdr:from>
    <xdr:to>
      <xdr:col>59</xdr:col>
      <xdr:colOff>123825</xdr:colOff>
      <xdr:row>29</xdr:row>
      <xdr:rowOff>123825</xdr:rowOff>
    </xdr:to>
    <xdr:pic>
      <xdr:nvPicPr>
        <xdr:cNvPr id="3411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29</xdr:row>
      <xdr:rowOff>0</xdr:rowOff>
    </xdr:from>
    <xdr:to>
      <xdr:col>59</xdr:col>
      <xdr:colOff>123825</xdr:colOff>
      <xdr:row>29</xdr:row>
      <xdr:rowOff>123825</xdr:rowOff>
    </xdr:to>
    <xdr:pic>
      <xdr:nvPicPr>
        <xdr:cNvPr id="341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39</xdr:row>
      <xdr:rowOff>0</xdr:rowOff>
    </xdr:from>
    <xdr:to>
      <xdr:col>56</xdr:col>
      <xdr:colOff>123825</xdr:colOff>
      <xdr:row>39</xdr:row>
      <xdr:rowOff>123825</xdr:rowOff>
    </xdr:to>
    <xdr:pic>
      <xdr:nvPicPr>
        <xdr:cNvPr id="3412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39</xdr:row>
      <xdr:rowOff>0</xdr:rowOff>
    </xdr:from>
    <xdr:to>
      <xdr:col>56</xdr:col>
      <xdr:colOff>123825</xdr:colOff>
      <xdr:row>39</xdr:row>
      <xdr:rowOff>123825</xdr:rowOff>
    </xdr:to>
    <xdr:pic>
      <xdr:nvPicPr>
        <xdr:cNvPr id="3412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39</xdr:row>
      <xdr:rowOff>0</xdr:rowOff>
    </xdr:from>
    <xdr:to>
      <xdr:col>56</xdr:col>
      <xdr:colOff>123825</xdr:colOff>
      <xdr:row>39</xdr:row>
      <xdr:rowOff>123825</xdr:rowOff>
    </xdr:to>
    <xdr:pic>
      <xdr:nvPicPr>
        <xdr:cNvPr id="3412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39</xdr:row>
      <xdr:rowOff>0</xdr:rowOff>
    </xdr:from>
    <xdr:to>
      <xdr:col>56</xdr:col>
      <xdr:colOff>123825</xdr:colOff>
      <xdr:row>39</xdr:row>
      <xdr:rowOff>123825</xdr:rowOff>
    </xdr:to>
    <xdr:pic>
      <xdr:nvPicPr>
        <xdr:cNvPr id="3412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39</xdr:row>
      <xdr:rowOff>0</xdr:rowOff>
    </xdr:from>
    <xdr:to>
      <xdr:col>56</xdr:col>
      <xdr:colOff>123825</xdr:colOff>
      <xdr:row>39</xdr:row>
      <xdr:rowOff>123825</xdr:rowOff>
    </xdr:to>
    <xdr:pic>
      <xdr:nvPicPr>
        <xdr:cNvPr id="3412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39</xdr:row>
      <xdr:rowOff>0</xdr:rowOff>
    </xdr:from>
    <xdr:to>
      <xdr:col>56</xdr:col>
      <xdr:colOff>123825</xdr:colOff>
      <xdr:row>39</xdr:row>
      <xdr:rowOff>123825</xdr:rowOff>
    </xdr:to>
    <xdr:pic>
      <xdr:nvPicPr>
        <xdr:cNvPr id="3412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39</xdr:row>
      <xdr:rowOff>0</xdr:rowOff>
    </xdr:from>
    <xdr:to>
      <xdr:col>56</xdr:col>
      <xdr:colOff>123825</xdr:colOff>
      <xdr:row>39</xdr:row>
      <xdr:rowOff>123825</xdr:rowOff>
    </xdr:to>
    <xdr:pic>
      <xdr:nvPicPr>
        <xdr:cNvPr id="341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42</xdr:row>
      <xdr:rowOff>0</xdr:rowOff>
    </xdr:from>
    <xdr:to>
      <xdr:col>56</xdr:col>
      <xdr:colOff>123825</xdr:colOff>
      <xdr:row>42</xdr:row>
      <xdr:rowOff>123825</xdr:rowOff>
    </xdr:to>
    <xdr:pic>
      <xdr:nvPicPr>
        <xdr:cNvPr id="341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42</xdr:row>
      <xdr:rowOff>0</xdr:rowOff>
    </xdr:from>
    <xdr:to>
      <xdr:col>56</xdr:col>
      <xdr:colOff>123825</xdr:colOff>
      <xdr:row>42</xdr:row>
      <xdr:rowOff>123825</xdr:rowOff>
    </xdr:to>
    <xdr:pic>
      <xdr:nvPicPr>
        <xdr:cNvPr id="3412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42</xdr:row>
      <xdr:rowOff>0</xdr:rowOff>
    </xdr:from>
    <xdr:to>
      <xdr:col>56</xdr:col>
      <xdr:colOff>123825</xdr:colOff>
      <xdr:row>42</xdr:row>
      <xdr:rowOff>123825</xdr:rowOff>
    </xdr:to>
    <xdr:pic>
      <xdr:nvPicPr>
        <xdr:cNvPr id="3412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42</xdr:row>
      <xdr:rowOff>0</xdr:rowOff>
    </xdr:from>
    <xdr:to>
      <xdr:col>56</xdr:col>
      <xdr:colOff>123825</xdr:colOff>
      <xdr:row>42</xdr:row>
      <xdr:rowOff>123825</xdr:rowOff>
    </xdr:to>
    <xdr:pic>
      <xdr:nvPicPr>
        <xdr:cNvPr id="341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42</xdr:row>
      <xdr:rowOff>0</xdr:rowOff>
    </xdr:from>
    <xdr:to>
      <xdr:col>56</xdr:col>
      <xdr:colOff>123825</xdr:colOff>
      <xdr:row>42</xdr:row>
      <xdr:rowOff>123825</xdr:rowOff>
    </xdr:to>
    <xdr:pic>
      <xdr:nvPicPr>
        <xdr:cNvPr id="3413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42</xdr:row>
      <xdr:rowOff>0</xdr:rowOff>
    </xdr:from>
    <xdr:to>
      <xdr:col>56</xdr:col>
      <xdr:colOff>123825</xdr:colOff>
      <xdr:row>42</xdr:row>
      <xdr:rowOff>123825</xdr:rowOff>
    </xdr:to>
    <xdr:pic>
      <xdr:nvPicPr>
        <xdr:cNvPr id="341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72</xdr:row>
      <xdr:rowOff>0</xdr:rowOff>
    </xdr:from>
    <xdr:to>
      <xdr:col>56</xdr:col>
      <xdr:colOff>123825</xdr:colOff>
      <xdr:row>72</xdr:row>
      <xdr:rowOff>123825</xdr:rowOff>
    </xdr:to>
    <xdr:pic>
      <xdr:nvPicPr>
        <xdr:cNvPr id="3413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72</xdr:row>
      <xdr:rowOff>0</xdr:rowOff>
    </xdr:from>
    <xdr:to>
      <xdr:col>56</xdr:col>
      <xdr:colOff>123825</xdr:colOff>
      <xdr:row>72</xdr:row>
      <xdr:rowOff>123825</xdr:rowOff>
    </xdr:to>
    <xdr:pic>
      <xdr:nvPicPr>
        <xdr:cNvPr id="3413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72</xdr:row>
      <xdr:rowOff>0</xdr:rowOff>
    </xdr:from>
    <xdr:to>
      <xdr:col>56</xdr:col>
      <xdr:colOff>123825</xdr:colOff>
      <xdr:row>72</xdr:row>
      <xdr:rowOff>123825</xdr:rowOff>
    </xdr:to>
    <xdr:pic>
      <xdr:nvPicPr>
        <xdr:cNvPr id="3413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72</xdr:row>
      <xdr:rowOff>0</xdr:rowOff>
    </xdr:from>
    <xdr:to>
      <xdr:col>56</xdr:col>
      <xdr:colOff>123825</xdr:colOff>
      <xdr:row>72</xdr:row>
      <xdr:rowOff>123825</xdr:rowOff>
    </xdr:to>
    <xdr:pic>
      <xdr:nvPicPr>
        <xdr:cNvPr id="341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72</xdr:row>
      <xdr:rowOff>0</xdr:rowOff>
    </xdr:from>
    <xdr:to>
      <xdr:col>56</xdr:col>
      <xdr:colOff>123825</xdr:colOff>
      <xdr:row>72</xdr:row>
      <xdr:rowOff>123825</xdr:rowOff>
    </xdr:to>
    <xdr:pic>
      <xdr:nvPicPr>
        <xdr:cNvPr id="3413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72</xdr:row>
      <xdr:rowOff>0</xdr:rowOff>
    </xdr:from>
    <xdr:to>
      <xdr:col>56</xdr:col>
      <xdr:colOff>123825</xdr:colOff>
      <xdr:row>72</xdr:row>
      <xdr:rowOff>123825</xdr:rowOff>
    </xdr:to>
    <xdr:pic>
      <xdr:nvPicPr>
        <xdr:cNvPr id="3413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341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3414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341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341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3414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3414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45</xdr:row>
      <xdr:rowOff>0</xdr:rowOff>
    </xdr:from>
    <xdr:to>
      <xdr:col>56</xdr:col>
      <xdr:colOff>123825</xdr:colOff>
      <xdr:row>45</xdr:row>
      <xdr:rowOff>123825</xdr:rowOff>
    </xdr:to>
    <xdr:pic>
      <xdr:nvPicPr>
        <xdr:cNvPr id="341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45</xdr:row>
      <xdr:rowOff>0</xdr:rowOff>
    </xdr:from>
    <xdr:to>
      <xdr:col>56</xdr:col>
      <xdr:colOff>123825</xdr:colOff>
      <xdr:row>45</xdr:row>
      <xdr:rowOff>123825</xdr:rowOff>
    </xdr:to>
    <xdr:pic>
      <xdr:nvPicPr>
        <xdr:cNvPr id="3414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45</xdr:row>
      <xdr:rowOff>0</xdr:rowOff>
    </xdr:from>
    <xdr:to>
      <xdr:col>56</xdr:col>
      <xdr:colOff>123825</xdr:colOff>
      <xdr:row>45</xdr:row>
      <xdr:rowOff>123825</xdr:rowOff>
    </xdr:to>
    <xdr:pic>
      <xdr:nvPicPr>
        <xdr:cNvPr id="3414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45</xdr:row>
      <xdr:rowOff>0</xdr:rowOff>
    </xdr:from>
    <xdr:to>
      <xdr:col>56</xdr:col>
      <xdr:colOff>123825</xdr:colOff>
      <xdr:row>45</xdr:row>
      <xdr:rowOff>123825</xdr:rowOff>
    </xdr:to>
    <xdr:pic>
      <xdr:nvPicPr>
        <xdr:cNvPr id="3414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45</xdr:row>
      <xdr:rowOff>0</xdr:rowOff>
    </xdr:from>
    <xdr:to>
      <xdr:col>56</xdr:col>
      <xdr:colOff>123825</xdr:colOff>
      <xdr:row>45</xdr:row>
      <xdr:rowOff>123825</xdr:rowOff>
    </xdr:to>
    <xdr:pic>
      <xdr:nvPicPr>
        <xdr:cNvPr id="3414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45</xdr:row>
      <xdr:rowOff>0</xdr:rowOff>
    </xdr:from>
    <xdr:to>
      <xdr:col>56</xdr:col>
      <xdr:colOff>123825</xdr:colOff>
      <xdr:row>45</xdr:row>
      <xdr:rowOff>123825</xdr:rowOff>
    </xdr:to>
    <xdr:pic>
      <xdr:nvPicPr>
        <xdr:cNvPr id="3415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46</xdr:row>
      <xdr:rowOff>0</xdr:rowOff>
    </xdr:from>
    <xdr:to>
      <xdr:col>56</xdr:col>
      <xdr:colOff>123825</xdr:colOff>
      <xdr:row>46</xdr:row>
      <xdr:rowOff>123825</xdr:rowOff>
    </xdr:to>
    <xdr:pic>
      <xdr:nvPicPr>
        <xdr:cNvPr id="3415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46</xdr:row>
      <xdr:rowOff>0</xdr:rowOff>
    </xdr:from>
    <xdr:to>
      <xdr:col>56</xdr:col>
      <xdr:colOff>123825</xdr:colOff>
      <xdr:row>46</xdr:row>
      <xdr:rowOff>123825</xdr:rowOff>
    </xdr:to>
    <xdr:pic>
      <xdr:nvPicPr>
        <xdr:cNvPr id="3415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46</xdr:row>
      <xdr:rowOff>0</xdr:rowOff>
    </xdr:from>
    <xdr:to>
      <xdr:col>56</xdr:col>
      <xdr:colOff>123825</xdr:colOff>
      <xdr:row>46</xdr:row>
      <xdr:rowOff>123825</xdr:rowOff>
    </xdr:to>
    <xdr:pic>
      <xdr:nvPicPr>
        <xdr:cNvPr id="3415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46</xdr:row>
      <xdr:rowOff>0</xdr:rowOff>
    </xdr:from>
    <xdr:to>
      <xdr:col>56</xdr:col>
      <xdr:colOff>123825</xdr:colOff>
      <xdr:row>46</xdr:row>
      <xdr:rowOff>123825</xdr:rowOff>
    </xdr:to>
    <xdr:pic>
      <xdr:nvPicPr>
        <xdr:cNvPr id="3415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46</xdr:row>
      <xdr:rowOff>0</xdr:rowOff>
    </xdr:from>
    <xdr:to>
      <xdr:col>56</xdr:col>
      <xdr:colOff>123825</xdr:colOff>
      <xdr:row>46</xdr:row>
      <xdr:rowOff>123825</xdr:rowOff>
    </xdr:to>
    <xdr:pic>
      <xdr:nvPicPr>
        <xdr:cNvPr id="3415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46</xdr:row>
      <xdr:rowOff>0</xdr:rowOff>
    </xdr:from>
    <xdr:to>
      <xdr:col>56</xdr:col>
      <xdr:colOff>123825</xdr:colOff>
      <xdr:row>46</xdr:row>
      <xdr:rowOff>123825</xdr:rowOff>
    </xdr:to>
    <xdr:pic>
      <xdr:nvPicPr>
        <xdr:cNvPr id="3415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15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15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15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16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16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16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16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16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16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1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16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16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16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17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17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17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17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17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50</xdr:row>
      <xdr:rowOff>0</xdr:rowOff>
    </xdr:from>
    <xdr:to>
      <xdr:col>56</xdr:col>
      <xdr:colOff>123825</xdr:colOff>
      <xdr:row>50</xdr:row>
      <xdr:rowOff>123825</xdr:rowOff>
    </xdr:to>
    <xdr:pic>
      <xdr:nvPicPr>
        <xdr:cNvPr id="341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877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50</xdr:row>
      <xdr:rowOff>0</xdr:rowOff>
    </xdr:from>
    <xdr:to>
      <xdr:col>56</xdr:col>
      <xdr:colOff>123825</xdr:colOff>
      <xdr:row>50</xdr:row>
      <xdr:rowOff>123825</xdr:rowOff>
    </xdr:to>
    <xdr:pic>
      <xdr:nvPicPr>
        <xdr:cNvPr id="3417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877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50</xdr:row>
      <xdr:rowOff>0</xdr:rowOff>
    </xdr:from>
    <xdr:to>
      <xdr:col>56</xdr:col>
      <xdr:colOff>123825</xdr:colOff>
      <xdr:row>50</xdr:row>
      <xdr:rowOff>123825</xdr:rowOff>
    </xdr:to>
    <xdr:pic>
      <xdr:nvPicPr>
        <xdr:cNvPr id="3417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877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50</xdr:row>
      <xdr:rowOff>0</xdr:rowOff>
    </xdr:from>
    <xdr:to>
      <xdr:col>56</xdr:col>
      <xdr:colOff>123825</xdr:colOff>
      <xdr:row>50</xdr:row>
      <xdr:rowOff>123825</xdr:rowOff>
    </xdr:to>
    <xdr:pic>
      <xdr:nvPicPr>
        <xdr:cNvPr id="3417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877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50</xdr:row>
      <xdr:rowOff>0</xdr:rowOff>
    </xdr:from>
    <xdr:to>
      <xdr:col>56</xdr:col>
      <xdr:colOff>123825</xdr:colOff>
      <xdr:row>50</xdr:row>
      <xdr:rowOff>123825</xdr:rowOff>
    </xdr:to>
    <xdr:pic>
      <xdr:nvPicPr>
        <xdr:cNvPr id="3417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877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50</xdr:row>
      <xdr:rowOff>0</xdr:rowOff>
    </xdr:from>
    <xdr:to>
      <xdr:col>56</xdr:col>
      <xdr:colOff>123825</xdr:colOff>
      <xdr:row>50</xdr:row>
      <xdr:rowOff>123825</xdr:rowOff>
    </xdr:to>
    <xdr:pic>
      <xdr:nvPicPr>
        <xdr:cNvPr id="3418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9877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29</xdr:row>
      <xdr:rowOff>0</xdr:rowOff>
    </xdr:from>
    <xdr:to>
      <xdr:col>88</xdr:col>
      <xdr:colOff>123825</xdr:colOff>
      <xdr:row>29</xdr:row>
      <xdr:rowOff>123825</xdr:rowOff>
    </xdr:to>
    <xdr:pic>
      <xdr:nvPicPr>
        <xdr:cNvPr id="3418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29</xdr:row>
      <xdr:rowOff>0</xdr:rowOff>
    </xdr:from>
    <xdr:to>
      <xdr:col>88</xdr:col>
      <xdr:colOff>123825</xdr:colOff>
      <xdr:row>29</xdr:row>
      <xdr:rowOff>123825</xdr:rowOff>
    </xdr:to>
    <xdr:pic>
      <xdr:nvPicPr>
        <xdr:cNvPr id="3418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29</xdr:row>
      <xdr:rowOff>0</xdr:rowOff>
    </xdr:from>
    <xdr:to>
      <xdr:col>88</xdr:col>
      <xdr:colOff>123825</xdr:colOff>
      <xdr:row>29</xdr:row>
      <xdr:rowOff>123825</xdr:rowOff>
    </xdr:to>
    <xdr:pic>
      <xdr:nvPicPr>
        <xdr:cNvPr id="3418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29</xdr:row>
      <xdr:rowOff>0</xdr:rowOff>
    </xdr:from>
    <xdr:to>
      <xdr:col>88</xdr:col>
      <xdr:colOff>123825</xdr:colOff>
      <xdr:row>29</xdr:row>
      <xdr:rowOff>123825</xdr:rowOff>
    </xdr:to>
    <xdr:pic>
      <xdr:nvPicPr>
        <xdr:cNvPr id="3418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29</xdr:row>
      <xdr:rowOff>0</xdr:rowOff>
    </xdr:from>
    <xdr:to>
      <xdr:col>88</xdr:col>
      <xdr:colOff>123825</xdr:colOff>
      <xdr:row>29</xdr:row>
      <xdr:rowOff>123825</xdr:rowOff>
    </xdr:to>
    <xdr:pic>
      <xdr:nvPicPr>
        <xdr:cNvPr id="3418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29</xdr:row>
      <xdr:rowOff>0</xdr:rowOff>
    </xdr:from>
    <xdr:to>
      <xdr:col>88</xdr:col>
      <xdr:colOff>123825</xdr:colOff>
      <xdr:row>29</xdr:row>
      <xdr:rowOff>123825</xdr:rowOff>
    </xdr:to>
    <xdr:pic>
      <xdr:nvPicPr>
        <xdr:cNvPr id="3418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52</xdr:row>
      <xdr:rowOff>0</xdr:rowOff>
    </xdr:from>
    <xdr:to>
      <xdr:col>56</xdr:col>
      <xdr:colOff>123825</xdr:colOff>
      <xdr:row>52</xdr:row>
      <xdr:rowOff>123825</xdr:rowOff>
    </xdr:to>
    <xdr:pic>
      <xdr:nvPicPr>
        <xdr:cNvPr id="3418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020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52</xdr:row>
      <xdr:rowOff>0</xdr:rowOff>
    </xdr:from>
    <xdr:to>
      <xdr:col>56</xdr:col>
      <xdr:colOff>123825</xdr:colOff>
      <xdr:row>52</xdr:row>
      <xdr:rowOff>123825</xdr:rowOff>
    </xdr:to>
    <xdr:pic>
      <xdr:nvPicPr>
        <xdr:cNvPr id="3418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020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52</xdr:row>
      <xdr:rowOff>0</xdr:rowOff>
    </xdr:from>
    <xdr:to>
      <xdr:col>56</xdr:col>
      <xdr:colOff>123825</xdr:colOff>
      <xdr:row>52</xdr:row>
      <xdr:rowOff>123825</xdr:rowOff>
    </xdr:to>
    <xdr:pic>
      <xdr:nvPicPr>
        <xdr:cNvPr id="3418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020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52</xdr:row>
      <xdr:rowOff>0</xdr:rowOff>
    </xdr:from>
    <xdr:to>
      <xdr:col>56</xdr:col>
      <xdr:colOff>123825</xdr:colOff>
      <xdr:row>52</xdr:row>
      <xdr:rowOff>123825</xdr:rowOff>
    </xdr:to>
    <xdr:pic>
      <xdr:nvPicPr>
        <xdr:cNvPr id="3419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020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52</xdr:row>
      <xdr:rowOff>0</xdr:rowOff>
    </xdr:from>
    <xdr:to>
      <xdr:col>56</xdr:col>
      <xdr:colOff>123825</xdr:colOff>
      <xdr:row>52</xdr:row>
      <xdr:rowOff>123825</xdr:rowOff>
    </xdr:to>
    <xdr:pic>
      <xdr:nvPicPr>
        <xdr:cNvPr id="3419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020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52</xdr:row>
      <xdr:rowOff>0</xdr:rowOff>
    </xdr:from>
    <xdr:to>
      <xdr:col>56</xdr:col>
      <xdr:colOff>123825</xdr:colOff>
      <xdr:row>52</xdr:row>
      <xdr:rowOff>123825</xdr:rowOff>
    </xdr:to>
    <xdr:pic>
      <xdr:nvPicPr>
        <xdr:cNvPr id="3419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1020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19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19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19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1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19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19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29</xdr:row>
      <xdr:rowOff>0</xdr:rowOff>
    </xdr:from>
    <xdr:to>
      <xdr:col>89</xdr:col>
      <xdr:colOff>123825</xdr:colOff>
      <xdr:row>29</xdr:row>
      <xdr:rowOff>123825</xdr:rowOff>
    </xdr:to>
    <xdr:pic>
      <xdr:nvPicPr>
        <xdr:cNvPr id="3419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29</xdr:row>
      <xdr:rowOff>0</xdr:rowOff>
    </xdr:from>
    <xdr:to>
      <xdr:col>89</xdr:col>
      <xdr:colOff>123825</xdr:colOff>
      <xdr:row>29</xdr:row>
      <xdr:rowOff>123825</xdr:rowOff>
    </xdr:to>
    <xdr:pic>
      <xdr:nvPicPr>
        <xdr:cNvPr id="3420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29</xdr:row>
      <xdr:rowOff>0</xdr:rowOff>
    </xdr:from>
    <xdr:to>
      <xdr:col>89</xdr:col>
      <xdr:colOff>123825</xdr:colOff>
      <xdr:row>29</xdr:row>
      <xdr:rowOff>123825</xdr:rowOff>
    </xdr:to>
    <xdr:pic>
      <xdr:nvPicPr>
        <xdr:cNvPr id="3420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29</xdr:row>
      <xdr:rowOff>0</xdr:rowOff>
    </xdr:from>
    <xdr:to>
      <xdr:col>89</xdr:col>
      <xdr:colOff>123825</xdr:colOff>
      <xdr:row>29</xdr:row>
      <xdr:rowOff>123825</xdr:rowOff>
    </xdr:to>
    <xdr:pic>
      <xdr:nvPicPr>
        <xdr:cNvPr id="3420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29</xdr:row>
      <xdr:rowOff>0</xdr:rowOff>
    </xdr:from>
    <xdr:to>
      <xdr:col>89</xdr:col>
      <xdr:colOff>123825</xdr:colOff>
      <xdr:row>29</xdr:row>
      <xdr:rowOff>123825</xdr:rowOff>
    </xdr:to>
    <xdr:pic>
      <xdr:nvPicPr>
        <xdr:cNvPr id="3420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29</xdr:row>
      <xdr:rowOff>0</xdr:rowOff>
    </xdr:from>
    <xdr:to>
      <xdr:col>89</xdr:col>
      <xdr:colOff>123825</xdr:colOff>
      <xdr:row>29</xdr:row>
      <xdr:rowOff>123825</xdr:rowOff>
    </xdr:to>
    <xdr:pic>
      <xdr:nvPicPr>
        <xdr:cNvPr id="3420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42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420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420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420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420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123825</xdr:colOff>
      <xdr:row>33</xdr:row>
      <xdr:rowOff>123825</xdr:rowOff>
    </xdr:to>
    <xdr:pic>
      <xdr:nvPicPr>
        <xdr:cNvPr id="3421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29</xdr:row>
      <xdr:rowOff>0</xdr:rowOff>
    </xdr:from>
    <xdr:to>
      <xdr:col>90</xdr:col>
      <xdr:colOff>123825</xdr:colOff>
      <xdr:row>29</xdr:row>
      <xdr:rowOff>123825</xdr:rowOff>
    </xdr:to>
    <xdr:pic>
      <xdr:nvPicPr>
        <xdr:cNvPr id="3421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29</xdr:row>
      <xdr:rowOff>0</xdr:rowOff>
    </xdr:from>
    <xdr:to>
      <xdr:col>90</xdr:col>
      <xdr:colOff>123825</xdr:colOff>
      <xdr:row>29</xdr:row>
      <xdr:rowOff>123825</xdr:rowOff>
    </xdr:to>
    <xdr:pic>
      <xdr:nvPicPr>
        <xdr:cNvPr id="3421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29</xdr:row>
      <xdr:rowOff>0</xdr:rowOff>
    </xdr:from>
    <xdr:to>
      <xdr:col>90</xdr:col>
      <xdr:colOff>123825</xdr:colOff>
      <xdr:row>29</xdr:row>
      <xdr:rowOff>123825</xdr:rowOff>
    </xdr:to>
    <xdr:pic>
      <xdr:nvPicPr>
        <xdr:cNvPr id="3421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29</xdr:row>
      <xdr:rowOff>0</xdr:rowOff>
    </xdr:from>
    <xdr:to>
      <xdr:col>90</xdr:col>
      <xdr:colOff>123825</xdr:colOff>
      <xdr:row>29</xdr:row>
      <xdr:rowOff>123825</xdr:rowOff>
    </xdr:to>
    <xdr:pic>
      <xdr:nvPicPr>
        <xdr:cNvPr id="3421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29</xdr:row>
      <xdr:rowOff>0</xdr:rowOff>
    </xdr:from>
    <xdr:to>
      <xdr:col>90</xdr:col>
      <xdr:colOff>123825</xdr:colOff>
      <xdr:row>29</xdr:row>
      <xdr:rowOff>123825</xdr:rowOff>
    </xdr:to>
    <xdr:pic>
      <xdr:nvPicPr>
        <xdr:cNvPr id="3421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0</xdr:colOff>
      <xdr:row>29</xdr:row>
      <xdr:rowOff>0</xdr:rowOff>
    </xdr:from>
    <xdr:to>
      <xdr:col>90</xdr:col>
      <xdr:colOff>123825</xdr:colOff>
      <xdr:row>29</xdr:row>
      <xdr:rowOff>123825</xdr:rowOff>
    </xdr:to>
    <xdr:pic>
      <xdr:nvPicPr>
        <xdr:cNvPr id="3421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34</xdr:row>
      <xdr:rowOff>0</xdr:rowOff>
    </xdr:from>
    <xdr:to>
      <xdr:col>88</xdr:col>
      <xdr:colOff>123825</xdr:colOff>
      <xdr:row>34</xdr:row>
      <xdr:rowOff>123825</xdr:rowOff>
    </xdr:to>
    <xdr:pic>
      <xdr:nvPicPr>
        <xdr:cNvPr id="3421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124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34</xdr:row>
      <xdr:rowOff>0</xdr:rowOff>
    </xdr:from>
    <xdr:to>
      <xdr:col>88</xdr:col>
      <xdr:colOff>123825</xdr:colOff>
      <xdr:row>34</xdr:row>
      <xdr:rowOff>123825</xdr:rowOff>
    </xdr:to>
    <xdr:pic>
      <xdr:nvPicPr>
        <xdr:cNvPr id="3421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124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34</xdr:row>
      <xdr:rowOff>0</xdr:rowOff>
    </xdr:from>
    <xdr:to>
      <xdr:col>88</xdr:col>
      <xdr:colOff>123825</xdr:colOff>
      <xdr:row>34</xdr:row>
      <xdr:rowOff>123825</xdr:rowOff>
    </xdr:to>
    <xdr:pic>
      <xdr:nvPicPr>
        <xdr:cNvPr id="342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124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34</xdr:row>
      <xdr:rowOff>0</xdr:rowOff>
    </xdr:from>
    <xdr:to>
      <xdr:col>88</xdr:col>
      <xdr:colOff>123825</xdr:colOff>
      <xdr:row>34</xdr:row>
      <xdr:rowOff>123825</xdr:rowOff>
    </xdr:to>
    <xdr:pic>
      <xdr:nvPicPr>
        <xdr:cNvPr id="3422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124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34</xdr:row>
      <xdr:rowOff>0</xdr:rowOff>
    </xdr:from>
    <xdr:to>
      <xdr:col>88</xdr:col>
      <xdr:colOff>123825</xdr:colOff>
      <xdr:row>34</xdr:row>
      <xdr:rowOff>123825</xdr:rowOff>
    </xdr:to>
    <xdr:pic>
      <xdr:nvPicPr>
        <xdr:cNvPr id="3422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124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34</xdr:row>
      <xdr:rowOff>0</xdr:rowOff>
    </xdr:from>
    <xdr:to>
      <xdr:col>88</xdr:col>
      <xdr:colOff>123825</xdr:colOff>
      <xdr:row>34</xdr:row>
      <xdr:rowOff>123825</xdr:rowOff>
    </xdr:to>
    <xdr:pic>
      <xdr:nvPicPr>
        <xdr:cNvPr id="3422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124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35</xdr:row>
      <xdr:rowOff>0</xdr:rowOff>
    </xdr:from>
    <xdr:to>
      <xdr:col>88</xdr:col>
      <xdr:colOff>123825</xdr:colOff>
      <xdr:row>35</xdr:row>
      <xdr:rowOff>123825</xdr:rowOff>
    </xdr:to>
    <xdr:pic>
      <xdr:nvPicPr>
        <xdr:cNvPr id="3422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35</xdr:row>
      <xdr:rowOff>0</xdr:rowOff>
    </xdr:from>
    <xdr:to>
      <xdr:col>88</xdr:col>
      <xdr:colOff>123825</xdr:colOff>
      <xdr:row>35</xdr:row>
      <xdr:rowOff>123825</xdr:rowOff>
    </xdr:to>
    <xdr:pic>
      <xdr:nvPicPr>
        <xdr:cNvPr id="3422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35</xdr:row>
      <xdr:rowOff>0</xdr:rowOff>
    </xdr:from>
    <xdr:to>
      <xdr:col>88</xdr:col>
      <xdr:colOff>123825</xdr:colOff>
      <xdr:row>35</xdr:row>
      <xdr:rowOff>123825</xdr:rowOff>
    </xdr:to>
    <xdr:pic>
      <xdr:nvPicPr>
        <xdr:cNvPr id="3422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35</xdr:row>
      <xdr:rowOff>0</xdr:rowOff>
    </xdr:from>
    <xdr:to>
      <xdr:col>88</xdr:col>
      <xdr:colOff>123825</xdr:colOff>
      <xdr:row>35</xdr:row>
      <xdr:rowOff>123825</xdr:rowOff>
    </xdr:to>
    <xdr:pic>
      <xdr:nvPicPr>
        <xdr:cNvPr id="342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35</xdr:row>
      <xdr:rowOff>0</xdr:rowOff>
    </xdr:from>
    <xdr:to>
      <xdr:col>88</xdr:col>
      <xdr:colOff>123825</xdr:colOff>
      <xdr:row>35</xdr:row>
      <xdr:rowOff>123825</xdr:rowOff>
    </xdr:to>
    <xdr:pic>
      <xdr:nvPicPr>
        <xdr:cNvPr id="3422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35</xdr:row>
      <xdr:rowOff>0</xdr:rowOff>
    </xdr:from>
    <xdr:to>
      <xdr:col>88</xdr:col>
      <xdr:colOff>123825</xdr:colOff>
      <xdr:row>35</xdr:row>
      <xdr:rowOff>123825</xdr:rowOff>
    </xdr:to>
    <xdr:pic>
      <xdr:nvPicPr>
        <xdr:cNvPr id="3422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29</xdr:row>
      <xdr:rowOff>0</xdr:rowOff>
    </xdr:from>
    <xdr:to>
      <xdr:col>91</xdr:col>
      <xdr:colOff>123825</xdr:colOff>
      <xdr:row>29</xdr:row>
      <xdr:rowOff>123825</xdr:rowOff>
    </xdr:to>
    <xdr:pic>
      <xdr:nvPicPr>
        <xdr:cNvPr id="3422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29</xdr:row>
      <xdr:rowOff>0</xdr:rowOff>
    </xdr:from>
    <xdr:to>
      <xdr:col>91</xdr:col>
      <xdr:colOff>123825</xdr:colOff>
      <xdr:row>29</xdr:row>
      <xdr:rowOff>123825</xdr:rowOff>
    </xdr:to>
    <xdr:pic>
      <xdr:nvPicPr>
        <xdr:cNvPr id="3423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29</xdr:row>
      <xdr:rowOff>0</xdr:rowOff>
    </xdr:from>
    <xdr:to>
      <xdr:col>91</xdr:col>
      <xdr:colOff>123825</xdr:colOff>
      <xdr:row>29</xdr:row>
      <xdr:rowOff>123825</xdr:rowOff>
    </xdr:to>
    <xdr:pic>
      <xdr:nvPicPr>
        <xdr:cNvPr id="3423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29</xdr:row>
      <xdr:rowOff>0</xdr:rowOff>
    </xdr:from>
    <xdr:to>
      <xdr:col>91</xdr:col>
      <xdr:colOff>123825</xdr:colOff>
      <xdr:row>29</xdr:row>
      <xdr:rowOff>123825</xdr:rowOff>
    </xdr:to>
    <xdr:pic>
      <xdr:nvPicPr>
        <xdr:cNvPr id="3423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29</xdr:row>
      <xdr:rowOff>0</xdr:rowOff>
    </xdr:from>
    <xdr:to>
      <xdr:col>91</xdr:col>
      <xdr:colOff>123825</xdr:colOff>
      <xdr:row>29</xdr:row>
      <xdr:rowOff>123825</xdr:rowOff>
    </xdr:to>
    <xdr:pic>
      <xdr:nvPicPr>
        <xdr:cNvPr id="3423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29</xdr:row>
      <xdr:rowOff>0</xdr:rowOff>
    </xdr:from>
    <xdr:to>
      <xdr:col>91</xdr:col>
      <xdr:colOff>123825</xdr:colOff>
      <xdr:row>29</xdr:row>
      <xdr:rowOff>123825</xdr:rowOff>
    </xdr:to>
    <xdr:pic>
      <xdr:nvPicPr>
        <xdr:cNvPr id="3423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39</xdr:row>
      <xdr:rowOff>0</xdr:rowOff>
    </xdr:from>
    <xdr:to>
      <xdr:col>88</xdr:col>
      <xdr:colOff>123825</xdr:colOff>
      <xdr:row>39</xdr:row>
      <xdr:rowOff>123825</xdr:rowOff>
    </xdr:to>
    <xdr:pic>
      <xdr:nvPicPr>
        <xdr:cNvPr id="342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39</xdr:row>
      <xdr:rowOff>0</xdr:rowOff>
    </xdr:from>
    <xdr:to>
      <xdr:col>88</xdr:col>
      <xdr:colOff>123825</xdr:colOff>
      <xdr:row>39</xdr:row>
      <xdr:rowOff>123825</xdr:rowOff>
    </xdr:to>
    <xdr:pic>
      <xdr:nvPicPr>
        <xdr:cNvPr id="3423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39</xdr:row>
      <xdr:rowOff>0</xdr:rowOff>
    </xdr:from>
    <xdr:to>
      <xdr:col>88</xdr:col>
      <xdr:colOff>123825</xdr:colOff>
      <xdr:row>39</xdr:row>
      <xdr:rowOff>123825</xdr:rowOff>
    </xdr:to>
    <xdr:pic>
      <xdr:nvPicPr>
        <xdr:cNvPr id="3423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39</xdr:row>
      <xdr:rowOff>0</xdr:rowOff>
    </xdr:from>
    <xdr:to>
      <xdr:col>88</xdr:col>
      <xdr:colOff>123825</xdr:colOff>
      <xdr:row>39</xdr:row>
      <xdr:rowOff>123825</xdr:rowOff>
    </xdr:to>
    <xdr:pic>
      <xdr:nvPicPr>
        <xdr:cNvPr id="3423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39</xdr:row>
      <xdr:rowOff>0</xdr:rowOff>
    </xdr:from>
    <xdr:to>
      <xdr:col>88</xdr:col>
      <xdr:colOff>123825</xdr:colOff>
      <xdr:row>39</xdr:row>
      <xdr:rowOff>123825</xdr:rowOff>
    </xdr:to>
    <xdr:pic>
      <xdr:nvPicPr>
        <xdr:cNvPr id="3423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39</xdr:row>
      <xdr:rowOff>0</xdr:rowOff>
    </xdr:from>
    <xdr:to>
      <xdr:col>88</xdr:col>
      <xdr:colOff>123825</xdr:colOff>
      <xdr:row>39</xdr:row>
      <xdr:rowOff>123825</xdr:rowOff>
    </xdr:to>
    <xdr:pic>
      <xdr:nvPicPr>
        <xdr:cNvPr id="3424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29</xdr:row>
      <xdr:rowOff>0</xdr:rowOff>
    </xdr:from>
    <xdr:to>
      <xdr:col>92</xdr:col>
      <xdr:colOff>123825</xdr:colOff>
      <xdr:row>29</xdr:row>
      <xdr:rowOff>123825</xdr:rowOff>
    </xdr:to>
    <xdr:pic>
      <xdr:nvPicPr>
        <xdr:cNvPr id="3424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29</xdr:row>
      <xdr:rowOff>0</xdr:rowOff>
    </xdr:from>
    <xdr:to>
      <xdr:col>92</xdr:col>
      <xdr:colOff>123825</xdr:colOff>
      <xdr:row>29</xdr:row>
      <xdr:rowOff>123825</xdr:rowOff>
    </xdr:to>
    <xdr:pic>
      <xdr:nvPicPr>
        <xdr:cNvPr id="3424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29</xdr:row>
      <xdr:rowOff>0</xdr:rowOff>
    </xdr:from>
    <xdr:to>
      <xdr:col>92</xdr:col>
      <xdr:colOff>123825</xdr:colOff>
      <xdr:row>29</xdr:row>
      <xdr:rowOff>123825</xdr:rowOff>
    </xdr:to>
    <xdr:pic>
      <xdr:nvPicPr>
        <xdr:cNvPr id="3424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29</xdr:row>
      <xdr:rowOff>0</xdr:rowOff>
    </xdr:from>
    <xdr:to>
      <xdr:col>92</xdr:col>
      <xdr:colOff>123825</xdr:colOff>
      <xdr:row>29</xdr:row>
      <xdr:rowOff>123825</xdr:rowOff>
    </xdr:to>
    <xdr:pic>
      <xdr:nvPicPr>
        <xdr:cNvPr id="3424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29</xdr:row>
      <xdr:rowOff>0</xdr:rowOff>
    </xdr:from>
    <xdr:to>
      <xdr:col>92</xdr:col>
      <xdr:colOff>123825</xdr:colOff>
      <xdr:row>29</xdr:row>
      <xdr:rowOff>123825</xdr:rowOff>
    </xdr:to>
    <xdr:pic>
      <xdr:nvPicPr>
        <xdr:cNvPr id="3424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29</xdr:row>
      <xdr:rowOff>0</xdr:rowOff>
    </xdr:from>
    <xdr:to>
      <xdr:col>92</xdr:col>
      <xdr:colOff>123825</xdr:colOff>
      <xdr:row>29</xdr:row>
      <xdr:rowOff>123825</xdr:rowOff>
    </xdr:to>
    <xdr:pic>
      <xdr:nvPicPr>
        <xdr:cNvPr id="3424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0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40</xdr:row>
      <xdr:rowOff>0</xdr:rowOff>
    </xdr:from>
    <xdr:to>
      <xdr:col>88</xdr:col>
      <xdr:colOff>123825</xdr:colOff>
      <xdr:row>40</xdr:row>
      <xdr:rowOff>123825</xdr:rowOff>
    </xdr:to>
    <xdr:pic>
      <xdr:nvPicPr>
        <xdr:cNvPr id="3424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40</xdr:row>
      <xdr:rowOff>0</xdr:rowOff>
    </xdr:from>
    <xdr:to>
      <xdr:col>88</xdr:col>
      <xdr:colOff>123825</xdr:colOff>
      <xdr:row>40</xdr:row>
      <xdr:rowOff>123825</xdr:rowOff>
    </xdr:to>
    <xdr:pic>
      <xdr:nvPicPr>
        <xdr:cNvPr id="3424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40</xdr:row>
      <xdr:rowOff>0</xdr:rowOff>
    </xdr:from>
    <xdr:to>
      <xdr:col>88</xdr:col>
      <xdr:colOff>123825</xdr:colOff>
      <xdr:row>40</xdr:row>
      <xdr:rowOff>123825</xdr:rowOff>
    </xdr:to>
    <xdr:pic>
      <xdr:nvPicPr>
        <xdr:cNvPr id="3424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40</xdr:row>
      <xdr:rowOff>0</xdr:rowOff>
    </xdr:from>
    <xdr:to>
      <xdr:col>88</xdr:col>
      <xdr:colOff>123825</xdr:colOff>
      <xdr:row>40</xdr:row>
      <xdr:rowOff>123825</xdr:rowOff>
    </xdr:to>
    <xdr:pic>
      <xdr:nvPicPr>
        <xdr:cNvPr id="3425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40</xdr:row>
      <xdr:rowOff>0</xdr:rowOff>
    </xdr:from>
    <xdr:to>
      <xdr:col>88</xdr:col>
      <xdr:colOff>123825</xdr:colOff>
      <xdr:row>40</xdr:row>
      <xdr:rowOff>123825</xdr:rowOff>
    </xdr:to>
    <xdr:pic>
      <xdr:nvPicPr>
        <xdr:cNvPr id="3425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40</xdr:row>
      <xdr:rowOff>0</xdr:rowOff>
    </xdr:from>
    <xdr:to>
      <xdr:col>88</xdr:col>
      <xdr:colOff>123825</xdr:colOff>
      <xdr:row>40</xdr:row>
      <xdr:rowOff>123825</xdr:rowOff>
    </xdr:to>
    <xdr:pic>
      <xdr:nvPicPr>
        <xdr:cNvPr id="3425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29</xdr:row>
      <xdr:rowOff>0</xdr:rowOff>
    </xdr:from>
    <xdr:to>
      <xdr:col>93</xdr:col>
      <xdr:colOff>123825</xdr:colOff>
      <xdr:row>29</xdr:row>
      <xdr:rowOff>123825</xdr:rowOff>
    </xdr:to>
    <xdr:pic>
      <xdr:nvPicPr>
        <xdr:cNvPr id="3425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29</xdr:row>
      <xdr:rowOff>0</xdr:rowOff>
    </xdr:from>
    <xdr:to>
      <xdr:col>93</xdr:col>
      <xdr:colOff>123825</xdr:colOff>
      <xdr:row>29</xdr:row>
      <xdr:rowOff>123825</xdr:rowOff>
    </xdr:to>
    <xdr:pic>
      <xdr:nvPicPr>
        <xdr:cNvPr id="3425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29</xdr:row>
      <xdr:rowOff>0</xdr:rowOff>
    </xdr:from>
    <xdr:to>
      <xdr:col>93</xdr:col>
      <xdr:colOff>123825</xdr:colOff>
      <xdr:row>29</xdr:row>
      <xdr:rowOff>123825</xdr:rowOff>
    </xdr:to>
    <xdr:pic>
      <xdr:nvPicPr>
        <xdr:cNvPr id="3425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29</xdr:row>
      <xdr:rowOff>0</xdr:rowOff>
    </xdr:from>
    <xdr:to>
      <xdr:col>93</xdr:col>
      <xdr:colOff>123825</xdr:colOff>
      <xdr:row>29</xdr:row>
      <xdr:rowOff>123825</xdr:rowOff>
    </xdr:to>
    <xdr:pic>
      <xdr:nvPicPr>
        <xdr:cNvPr id="342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29</xdr:row>
      <xdr:rowOff>0</xdr:rowOff>
    </xdr:from>
    <xdr:to>
      <xdr:col>93</xdr:col>
      <xdr:colOff>123825</xdr:colOff>
      <xdr:row>29</xdr:row>
      <xdr:rowOff>123825</xdr:rowOff>
    </xdr:to>
    <xdr:pic>
      <xdr:nvPicPr>
        <xdr:cNvPr id="3425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0</xdr:colOff>
      <xdr:row>29</xdr:row>
      <xdr:rowOff>0</xdr:rowOff>
    </xdr:from>
    <xdr:to>
      <xdr:col>93</xdr:col>
      <xdr:colOff>123825</xdr:colOff>
      <xdr:row>29</xdr:row>
      <xdr:rowOff>123825</xdr:rowOff>
    </xdr:to>
    <xdr:pic>
      <xdr:nvPicPr>
        <xdr:cNvPr id="3425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42</xdr:row>
      <xdr:rowOff>0</xdr:rowOff>
    </xdr:from>
    <xdr:to>
      <xdr:col>88</xdr:col>
      <xdr:colOff>123825</xdr:colOff>
      <xdr:row>42</xdr:row>
      <xdr:rowOff>123825</xdr:rowOff>
    </xdr:to>
    <xdr:pic>
      <xdr:nvPicPr>
        <xdr:cNvPr id="3425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42</xdr:row>
      <xdr:rowOff>0</xdr:rowOff>
    </xdr:from>
    <xdr:to>
      <xdr:col>88</xdr:col>
      <xdr:colOff>123825</xdr:colOff>
      <xdr:row>42</xdr:row>
      <xdr:rowOff>123825</xdr:rowOff>
    </xdr:to>
    <xdr:pic>
      <xdr:nvPicPr>
        <xdr:cNvPr id="3426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42</xdr:row>
      <xdr:rowOff>0</xdr:rowOff>
    </xdr:from>
    <xdr:to>
      <xdr:col>88</xdr:col>
      <xdr:colOff>123825</xdr:colOff>
      <xdr:row>42</xdr:row>
      <xdr:rowOff>123825</xdr:rowOff>
    </xdr:to>
    <xdr:pic>
      <xdr:nvPicPr>
        <xdr:cNvPr id="3426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42</xdr:row>
      <xdr:rowOff>0</xdr:rowOff>
    </xdr:from>
    <xdr:to>
      <xdr:col>88</xdr:col>
      <xdr:colOff>123825</xdr:colOff>
      <xdr:row>42</xdr:row>
      <xdr:rowOff>123825</xdr:rowOff>
    </xdr:to>
    <xdr:pic>
      <xdr:nvPicPr>
        <xdr:cNvPr id="3426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42</xdr:row>
      <xdr:rowOff>0</xdr:rowOff>
    </xdr:from>
    <xdr:to>
      <xdr:col>88</xdr:col>
      <xdr:colOff>123825</xdr:colOff>
      <xdr:row>42</xdr:row>
      <xdr:rowOff>123825</xdr:rowOff>
    </xdr:to>
    <xdr:pic>
      <xdr:nvPicPr>
        <xdr:cNvPr id="3426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42</xdr:row>
      <xdr:rowOff>0</xdr:rowOff>
    </xdr:from>
    <xdr:to>
      <xdr:col>88</xdr:col>
      <xdr:colOff>123825</xdr:colOff>
      <xdr:row>42</xdr:row>
      <xdr:rowOff>123825</xdr:rowOff>
    </xdr:to>
    <xdr:pic>
      <xdr:nvPicPr>
        <xdr:cNvPr id="3426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72</xdr:row>
      <xdr:rowOff>0</xdr:rowOff>
    </xdr:from>
    <xdr:to>
      <xdr:col>88</xdr:col>
      <xdr:colOff>123825</xdr:colOff>
      <xdr:row>72</xdr:row>
      <xdr:rowOff>123825</xdr:rowOff>
    </xdr:to>
    <xdr:pic>
      <xdr:nvPicPr>
        <xdr:cNvPr id="342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72</xdr:row>
      <xdr:rowOff>0</xdr:rowOff>
    </xdr:from>
    <xdr:to>
      <xdr:col>88</xdr:col>
      <xdr:colOff>123825</xdr:colOff>
      <xdr:row>72</xdr:row>
      <xdr:rowOff>123825</xdr:rowOff>
    </xdr:to>
    <xdr:pic>
      <xdr:nvPicPr>
        <xdr:cNvPr id="3426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72</xdr:row>
      <xdr:rowOff>0</xdr:rowOff>
    </xdr:from>
    <xdr:to>
      <xdr:col>88</xdr:col>
      <xdr:colOff>123825</xdr:colOff>
      <xdr:row>72</xdr:row>
      <xdr:rowOff>123825</xdr:rowOff>
    </xdr:to>
    <xdr:pic>
      <xdr:nvPicPr>
        <xdr:cNvPr id="3426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72</xdr:row>
      <xdr:rowOff>0</xdr:rowOff>
    </xdr:from>
    <xdr:to>
      <xdr:col>88</xdr:col>
      <xdr:colOff>123825</xdr:colOff>
      <xdr:row>72</xdr:row>
      <xdr:rowOff>123825</xdr:rowOff>
    </xdr:to>
    <xdr:pic>
      <xdr:nvPicPr>
        <xdr:cNvPr id="3426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72</xdr:row>
      <xdr:rowOff>0</xdr:rowOff>
    </xdr:from>
    <xdr:to>
      <xdr:col>88</xdr:col>
      <xdr:colOff>123825</xdr:colOff>
      <xdr:row>72</xdr:row>
      <xdr:rowOff>123825</xdr:rowOff>
    </xdr:to>
    <xdr:pic>
      <xdr:nvPicPr>
        <xdr:cNvPr id="3426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72</xdr:row>
      <xdr:rowOff>0</xdr:rowOff>
    </xdr:from>
    <xdr:to>
      <xdr:col>88</xdr:col>
      <xdr:colOff>123825</xdr:colOff>
      <xdr:row>72</xdr:row>
      <xdr:rowOff>123825</xdr:rowOff>
    </xdr:to>
    <xdr:pic>
      <xdr:nvPicPr>
        <xdr:cNvPr id="3427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29</xdr:row>
      <xdr:rowOff>0</xdr:rowOff>
    </xdr:from>
    <xdr:to>
      <xdr:col>94</xdr:col>
      <xdr:colOff>123825</xdr:colOff>
      <xdr:row>29</xdr:row>
      <xdr:rowOff>123825</xdr:rowOff>
    </xdr:to>
    <xdr:pic>
      <xdr:nvPicPr>
        <xdr:cNvPr id="3427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29</xdr:row>
      <xdr:rowOff>0</xdr:rowOff>
    </xdr:from>
    <xdr:to>
      <xdr:col>94</xdr:col>
      <xdr:colOff>123825</xdr:colOff>
      <xdr:row>29</xdr:row>
      <xdr:rowOff>123825</xdr:rowOff>
    </xdr:to>
    <xdr:pic>
      <xdr:nvPicPr>
        <xdr:cNvPr id="3427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29</xdr:row>
      <xdr:rowOff>0</xdr:rowOff>
    </xdr:from>
    <xdr:to>
      <xdr:col>94</xdr:col>
      <xdr:colOff>123825</xdr:colOff>
      <xdr:row>29</xdr:row>
      <xdr:rowOff>123825</xdr:rowOff>
    </xdr:to>
    <xdr:pic>
      <xdr:nvPicPr>
        <xdr:cNvPr id="3427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29</xdr:row>
      <xdr:rowOff>0</xdr:rowOff>
    </xdr:from>
    <xdr:to>
      <xdr:col>94</xdr:col>
      <xdr:colOff>123825</xdr:colOff>
      <xdr:row>29</xdr:row>
      <xdr:rowOff>123825</xdr:rowOff>
    </xdr:to>
    <xdr:pic>
      <xdr:nvPicPr>
        <xdr:cNvPr id="3427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29</xdr:row>
      <xdr:rowOff>0</xdr:rowOff>
    </xdr:from>
    <xdr:to>
      <xdr:col>94</xdr:col>
      <xdr:colOff>123825</xdr:colOff>
      <xdr:row>29</xdr:row>
      <xdr:rowOff>123825</xdr:rowOff>
    </xdr:to>
    <xdr:pic>
      <xdr:nvPicPr>
        <xdr:cNvPr id="3427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0</xdr:colOff>
      <xdr:row>29</xdr:row>
      <xdr:rowOff>0</xdr:rowOff>
    </xdr:from>
    <xdr:to>
      <xdr:col>94</xdr:col>
      <xdr:colOff>123825</xdr:colOff>
      <xdr:row>29</xdr:row>
      <xdr:rowOff>123825</xdr:rowOff>
    </xdr:to>
    <xdr:pic>
      <xdr:nvPicPr>
        <xdr:cNvPr id="3427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45</xdr:row>
      <xdr:rowOff>0</xdr:rowOff>
    </xdr:from>
    <xdr:to>
      <xdr:col>88</xdr:col>
      <xdr:colOff>123825</xdr:colOff>
      <xdr:row>45</xdr:row>
      <xdr:rowOff>123825</xdr:rowOff>
    </xdr:to>
    <xdr:pic>
      <xdr:nvPicPr>
        <xdr:cNvPr id="3427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45</xdr:row>
      <xdr:rowOff>0</xdr:rowOff>
    </xdr:from>
    <xdr:to>
      <xdr:col>88</xdr:col>
      <xdr:colOff>123825</xdr:colOff>
      <xdr:row>45</xdr:row>
      <xdr:rowOff>123825</xdr:rowOff>
    </xdr:to>
    <xdr:pic>
      <xdr:nvPicPr>
        <xdr:cNvPr id="3427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45</xdr:row>
      <xdr:rowOff>0</xdr:rowOff>
    </xdr:from>
    <xdr:to>
      <xdr:col>88</xdr:col>
      <xdr:colOff>123825</xdr:colOff>
      <xdr:row>45</xdr:row>
      <xdr:rowOff>123825</xdr:rowOff>
    </xdr:to>
    <xdr:pic>
      <xdr:nvPicPr>
        <xdr:cNvPr id="3427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45</xdr:row>
      <xdr:rowOff>0</xdr:rowOff>
    </xdr:from>
    <xdr:to>
      <xdr:col>88</xdr:col>
      <xdr:colOff>123825</xdr:colOff>
      <xdr:row>45</xdr:row>
      <xdr:rowOff>123825</xdr:rowOff>
    </xdr:to>
    <xdr:pic>
      <xdr:nvPicPr>
        <xdr:cNvPr id="342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45</xdr:row>
      <xdr:rowOff>0</xdr:rowOff>
    </xdr:from>
    <xdr:to>
      <xdr:col>88</xdr:col>
      <xdr:colOff>123825</xdr:colOff>
      <xdr:row>45</xdr:row>
      <xdr:rowOff>123825</xdr:rowOff>
    </xdr:to>
    <xdr:pic>
      <xdr:nvPicPr>
        <xdr:cNvPr id="3428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45</xdr:row>
      <xdr:rowOff>0</xdr:rowOff>
    </xdr:from>
    <xdr:to>
      <xdr:col>88</xdr:col>
      <xdr:colOff>123825</xdr:colOff>
      <xdr:row>45</xdr:row>
      <xdr:rowOff>123825</xdr:rowOff>
    </xdr:to>
    <xdr:pic>
      <xdr:nvPicPr>
        <xdr:cNvPr id="3428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29</xdr:row>
      <xdr:rowOff>0</xdr:rowOff>
    </xdr:from>
    <xdr:to>
      <xdr:col>95</xdr:col>
      <xdr:colOff>123825</xdr:colOff>
      <xdr:row>29</xdr:row>
      <xdr:rowOff>123825</xdr:rowOff>
    </xdr:to>
    <xdr:pic>
      <xdr:nvPicPr>
        <xdr:cNvPr id="3428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29</xdr:row>
      <xdr:rowOff>0</xdr:rowOff>
    </xdr:from>
    <xdr:to>
      <xdr:col>95</xdr:col>
      <xdr:colOff>123825</xdr:colOff>
      <xdr:row>29</xdr:row>
      <xdr:rowOff>123825</xdr:rowOff>
    </xdr:to>
    <xdr:pic>
      <xdr:nvPicPr>
        <xdr:cNvPr id="3428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29</xdr:row>
      <xdr:rowOff>0</xdr:rowOff>
    </xdr:from>
    <xdr:to>
      <xdr:col>95</xdr:col>
      <xdr:colOff>123825</xdr:colOff>
      <xdr:row>29</xdr:row>
      <xdr:rowOff>123825</xdr:rowOff>
    </xdr:to>
    <xdr:pic>
      <xdr:nvPicPr>
        <xdr:cNvPr id="3428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29</xdr:row>
      <xdr:rowOff>0</xdr:rowOff>
    </xdr:from>
    <xdr:to>
      <xdr:col>95</xdr:col>
      <xdr:colOff>123825</xdr:colOff>
      <xdr:row>29</xdr:row>
      <xdr:rowOff>123825</xdr:rowOff>
    </xdr:to>
    <xdr:pic>
      <xdr:nvPicPr>
        <xdr:cNvPr id="342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29</xdr:row>
      <xdr:rowOff>0</xdr:rowOff>
    </xdr:from>
    <xdr:to>
      <xdr:col>95</xdr:col>
      <xdr:colOff>123825</xdr:colOff>
      <xdr:row>29</xdr:row>
      <xdr:rowOff>123825</xdr:rowOff>
    </xdr:to>
    <xdr:pic>
      <xdr:nvPicPr>
        <xdr:cNvPr id="3428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95</xdr:col>
      <xdr:colOff>0</xdr:colOff>
      <xdr:row>29</xdr:row>
      <xdr:rowOff>0</xdr:rowOff>
    </xdr:from>
    <xdr:to>
      <xdr:col>95</xdr:col>
      <xdr:colOff>123825</xdr:colOff>
      <xdr:row>29</xdr:row>
      <xdr:rowOff>123825</xdr:rowOff>
    </xdr:to>
    <xdr:pic>
      <xdr:nvPicPr>
        <xdr:cNvPr id="3428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47</xdr:row>
      <xdr:rowOff>0</xdr:rowOff>
    </xdr:from>
    <xdr:to>
      <xdr:col>88</xdr:col>
      <xdr:colOff>123825</xdr:colOff>
      <xdr:row>47</xdr:row>
      <xdr:rowOff>123825</xdr:rowOff>
    </xdr:to>
    <xdr:pic>
      <xdr:nvPicPr>
        <xdr:cNvPr id="3428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47</xdr:row>
      <xdr:rowOff>0</xdr:rowOff>
    </xdr:from>
    <xdr:to>
      <xdr:col>88</xdr:col>
      <xdr:colOff>123825</xdr:colOff>
      <xdr:row>47</xdr:row>
      <xdr:rowOff>123825</xdr:rowOff>
    </xdr:to>
    <xdr:pic>
      <xdr:nvPicPr>
        <xdr:cNvPr id="3429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47</xdr:row>
      <xdr:rowOff>0</xdr:rowOff>
    </xdr:from>
    <xdr:to>
      <xdr:col>88</xdr:col>
      <xdr:colOff>123825</xdr:colOff>
      <xdr:row>47</xdr:row>
      <xdr:rowOff>123825</xdr:rowOff>
    </xdr:to>
    <xdr:pic>
      <xdr:nvPicPr>
        <xdr:cNvPr id="342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47</xdr:row>
      <xdr:rowOff>0</xdr:rowOff>
    </xdr:from>
    <xdr:to>
      <xdr:col>88</xdr:col>
      <xdr:colOff>123825</xdr:colOff>
      <xdr:row>47</xdr:row>
      <xdr:rowOff>123825</xdr:rowOff>
    </xdr:to>
    <xdr:pic>
      <xdr:nvPicPr>
        <xdr:cNvPr id="3429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47</xdr:row>
      <xdr:rowOff>0</xdr:rowOff>
    </xdr:from>
    <xdr:to>
      <xdr:col>88</xdr:col>
      <xdr:colOff>123825</xdr:colOff>
      <xdr:row>47</xdr:row>
      <xdr:rowOff>123825</xdr:rowOff>
    </xdr:to>
    <xdr:pic>
      <xdr:nvPicPr>
        <xdr:cNvPr id="3429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47</xdr:row>
      <xdr:rowOff>0</xdr:rowOff>
    </xdr:from>
    <xdr:to>
      <xdr:col>88</xdr:col>
      <xdr:colOff>123825</xdr:colOff>
      <xdr:row>47</xdr:row>
      <xdr:rowOff>123825</xdr:rowOff>
    </xdr:to>
    <xdr:pic>
      <xdr:nvPicPr>
        <xdr:cNvPr id="3429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29</xdr:row>
      <xdr:rowOff>0</xdr:rowOff>
    </xdr:from>
    <xdr:to>
      <xdr:col>96</xdr:col>
      <xdr:colOff>123825</xdr:colOff>
      <xdr:row>29</xdr:row>
      <xdr:rowOff>123825</xdr:rowOff>
    </xdr:to>
    <xdr:pic>
      <xdr:nvPicPr>
        <xdr:cNvPr id="342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29</xdr:row>
      <xdr:rowOff>0</xdr:rowOff>
    </xdr:from>
    <xdr:to>
      <xdr:col>96</xdr:col>
      <xdr:colOff>123825</xdr:colOff>
      <xdr:row>29</xdr:row>
      <xdr:rowOff>123825</xdr:rowOff>
    </xdr:to>
    <xdr:pic>
      <xdr:nvPicPr>
        <xdr:cNvPr id="3429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29</xdr:row>
      <xdr:rowOff>0</xdr:rowOff>
    </xdr:from>
    <xdr:to>
      <xdr:col>96</xdr:col>
      <xdr:colOff>123825</xdr:colOff>
      <xdr:row>29</xdr:row>
      <xdr:rowOff>123825</xdr:rowOff>
    </xdr:to>
    <xdr:pic>
      <xdr:nvPicPr>
        <xdr:cNvPr id="3429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29</xdr:row>
      <xdr:rowOff>0</xdr:rowOff>
    </xdr:from>
    <xdr:to>
      <xdr:col>96</xdr:col>
      <xdr:colOff>123825</xdr:colOff>
      <xdr:row>29</xdr:row>
      <xdr:rowOff>123825</xdr:rowOff>
    </xdr:to>
    <xdr:pic>
      <xdr:nvPicPr>
        <xdr:cNvPr id="3429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29</xdr:row>
      <xdr:rowOff>0</xdr:rowOff>
    </xdr:from>
    <xdr:to>
      <xdr:col>96</xdr:col>
      <xdr:colOff>123825</xdr:colOff>
      <xdr:row>29</xdr:row>
      <xdr:rowOff>123825</xdr:rowOff>
    </xdr:to>
    <xdr:pic>
      <xdr:nvPicPr>
        <xdr:cNvPr id="3429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29</xdr:row>
      <xdr:rowOff>0</xdr:rowOff>
    </xdr:from>
    <xdr:to>
      <xdr:col>96</xdr:col>
      <xdr:colOff>123825</xdr:colOff>
      <xdr:row>29</xdr:row>
      <xdr:rowOff>123825</xdr:rowOff>
    </xdr:to>
    <xdr:pic>
      <xdr:nvPicPr>
        <xdr:cNvPr id="3430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48</xdr:row>
      <xdr:rowOff>0</xdr:rowOff>
    </xdr:from>
    <xdr:to>
      <xdr:col>88</xdr:col>
      <xdr:colOff>123825</xdr:colOff>
      <xdr:row>48</xdr:row>
      <xdr:rowOff>123825</xdr:rowOff>
    </xdr:to>
    <xdr:pic>
      <xdr:nvPicPr>
        <xdr:cNvPr id="3430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48</xdr:row>
      <xdr:rowOff>0</xdr:rowOff>
    </xdr:from>
    <xdr:to>
      <xdr:col>88</xdr:col>
      <xdr:colOff>123825</xdr:colOff>
      <xdr:row>48</xdr:row>
      <xdr:rowOff>123825</xdr:rowOff>
    </xdr:to>
    <xdr:pic>
      <xdr:nvPicPr>
        <xdr:cNvPr id="3430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48</xdr:row>
      <xdr:rowOff>0</xdr:rowOff>
    </xdr:from>
    <xdr:to>
      <xdr:col>88</xdr:col>
      <xdr:colOff>123825</xdr:colOff>
      <xdr:row>48</xdr:row>
      <xdr:rowOff>123825</xdr:rowOff>
    </xdr:to>
    <xdr:pic>
      <xdr:nvPicPr>
        <xdr:cNvPr id="3430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48</xdr:row>
      <xdr:rowOff>0</xdr:rowOff>
    </xdr:from>
    <xdr:to>
      <xdr:col>88</xdr:col>
      <xdr:colOff>123825</xdr:colOff>
      <xdr:row>48</xdr:row>
      <xdr:rowOff>123825</xdr:rowOff>
    </xdr:to>
    <xdr:pic>
      <xdr:nvPicPr>
        <xdr:cNvPr id="3430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48</xdr:row>
      <xdr:rowOff>0</xdr:rowOff>
    </xdr:from>
    <xdr:to>
      <xdr:col>88</xdr:col>
      <xdr:colOff>123825</xdr:colOff>
      <xdr:row>48</xdr:row>
      <xdr:rowOff>123825</xdr:rowOff>
    </xdr:to>
    <xdr:pic>
      <xdr:nvPicPr>
        <xdr:cNvPr id="3430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48</xdr:row>
      <xdr:rowOff>0</xdr:rowOff>
    </xdr:from>
    <xdr:to>
      <xdr:col>88</xdr:col>
      <xdr:colOff>123825</xdr:colOff>
      <xdr:row>48</xdr:row>
      <xdr:rowOff>123825</xdr:rowOff>
    </xdr:to>
    <xdr:pic>
      <xdr:nvPicPr>
        <xdr:cNvPr id="3430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29</xdr:row>
      <xdr:rowOff>0</xdr:rowOff>
    </xdr:from>
    <xdr:to>
      <xdr:col>97</xdr:col>
      <xdr:colOff>123825</xdr:colOff>
      <xdr:row>29</xdr:row>
      <xdr:rowOff>123825</xdr:rowOff>
    </xdr:to>
    <xdr:pic>
      <xdr:nvPicPr>
        <xdr:cNvPr id="3430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29</xdr:row>
      <xdr:rowOff>0</xdr:rowOff>
    </xdr:from>
    <xdr:to>
      <xdr:col>97</xdr:col>
      <xdr:colOff>123825</xdr:colOff>
      <xdr:row>29</xdr:row>
      <xdr:rowOff>123825</xdr:rowOff>
    </xdr:to>
    <xdr:pic>
      <xdr:nvPicPr>
        <xdr:cNvPr id="3430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29</xdr:row>
      <xdr:rowOff>0</xdr:rowOff>
    </xdr:from>
    <xdr:to>
      <xdr:col>97</xdr:col>
      <xdr:colOff>123825</xdr:colOff>
      <xdr:row>29</xdr:row>
      <xdr:rowOff>123825</xdr:rowOff>
    </xdr:to>
    <xdr:pic>
      <xdr:nvPicPr>
        <xdr:cNvPr id="3430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29</xdr:row>
      <xdr:rowOff>0</xdr:rowOff>
    </xdr:from>
    <xdr:to>
      <xdr:col>97</xdr:col>
      <xdr:colOff>123825</xdr:colOff>
      <xdr:row>29</xdr:row>
      <xdr:rowOff>123825</xdr:rowOff>
    </xdr:to>
    <xdr:pic>
      <xdr:nvPicPr>
        <xdr:cNvPr id="3431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29</xdr:row>
      <xdr:rowOff>0</xdr:rowOff>
    </xdr:from>
    <xdr:to>
      <xdr:col>97</xdr:col>
      <xdr:colOff>123825</xdr:colOff>
      <xdr:row>29</xdr:row>
      <xdr:rowOff>123825</xdr:rowOff>
    </xdr:to>
    <xdr:pic>
      <xdr:nvPicPr>
        <xdr:cNvPr id="3431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29</xdr:row>
      <xdr:rowOff>0</xdr:rowOff>
    </xdr:from>
    <xdr:to>
      <xdr:col>97</xdr:col>
      <xdr:colOff>123825</xdr:colOff>
      <xdr:row>29</xdr:row>
      <xdr:rowOff>123825</xdr:rowOff>
    </xdr:to>
    <xdr:pic>
      <xdr:nvPicPr>
        <xdr:cNvPr id="3431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123825</xdr:colOff>
      <xdr:row>29</xdr:row>
      <xdr:rowOff>123825</xdr:rowOff>
    </xdr:to>
    <xdr:pic>
      <xdr:nvPicPr>
        <xdr:cNvPr id="3431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123825</xdr:colOff>
      <xdr:row>29</xdr:row>
      <xdr:rowOff>123825</xdr:rowOff>
    </xdr:to>
    <xdr:pic>
      <xdr:nvPicPr>
        <xdr:cNvPr id="3431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123825</xdr:colOff>
      <xdr:row>29</xdr:row>
      <xdr:rowOff>123825</xdr:rowOff>
    </xdr:to>
    <xdr:pic>
      <xdr:nvPicPr>
        <xdr:cNvPr id="3431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123825</xdr:colOff>
      <xdr:row>29</xdr:row>
      <xdr:rowOff>123825</xdr:rowOff>
    </xdr:to>
    <xdr:pic>
      <xdr:nvPicPr>
        <xdr:cNvPr id="343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123825</xdr:colOff>
      <xdr:row>29</xdr:row>
      <xdr:rowOff>123825</xdr:rowOff>
    </xdr:to>
    <xdr:pic>
      <xdr:nvPicPr>
        <xdr:cNvPr id="343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123825</xdr:colOff>
      <xdr:row>29</xdr:row>
      <xdr:rowOff>123825</xdr:rowOff>
    </xdr:to>
    <xdr:pic>
      <xdr:nvPicPr>
        <xdr:cNvPr id="3431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51</xdr:row>
      <xdr:rowOff>0</xdr:rowOff>
    </xdr:from>
    <xdr:to>
      <xdr:col>88</xdr:col>
      <xdr:colOff>123825</xdr:colOff>
      <xdr:row>51</xdr:row>
      <xdr:rowOff>123825</xdr:rowOff>
    </xdr:to>
    <xdr:pic>
      <xdr:nvPicPr>
        <xdr:cNvPr id="3431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51</xdr:row>
      <xdr:rowOff>0</xdr:rowOff>
    </xdr:from>
    <xdr:to>
      <xdr:col>88</xdr:col>
      <xdr:colOff>123825</xdr:colOff>
      <xdr:row>51</xdr:row>
      <xdr:rowOff>123825</xdr:rowOff>
    </xdr:to>
    <xdr:pic>
      <xdr:nvPicPr>
        <xdr:cNvPr id="3432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51</xdr:row>
      <xdr:rowOff>0</xdr:rowOff>
    </xdr:from>
    <xdr:to>
      <xdr:col>88</xdr:col>
      <xdr:colOff>123825</xdr:colOff>
      <xdr:row>51</xdr:row>
      <xdr:rowOff>123825</xdr:rowOff>
    </xdr:to>
    <xdr:pic>
      <xdr:nvPicPr>
        <xdr:cNvPr id="3432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51</xdr:row>
      <xdr:rowOff>0</xdr:rowOff>
    </xdr:from>
    <xdr:to>
      <xdr:col>88</xdr:col>
      <xdr:colOff>123825</xdr:colOff>
      <xdr:row>51</xdr:row>
      <xdr:rowOff>123825</xdr:rowOff>
    </xdr:to>
    <xdr:pic>
      <xdr:nvPicPr>
        <xdr:cNvPr id="3432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51</xdr:row>
      <xdr:rowOff>0</xdr:rowOff>
    </xdr:from>
    <xdr:to>
      <xdr:col>88</xdr:col>
      <xdr:colOff>123825</xdr:colOff>
      <xdr:row>51</xdr:row>
      <xdr:rowOff>123825</xdr:rowOff>
    </xdr:to>
    <xdr:pic>
      <xdr:nvPicPr>
        <xdr:cNvPr id="3432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51</xdr:row>
      <xdr:rowOff>0</xdr:rowOff>
    </xdr:from>
    <xdr:to>
      <xdr:col>88</xdr:col>
      <xdr:colOff>123825</xdr:colOff>
      <xdr:row>51</xdr:row>
      <xdr:rowOff>123825</xdr:rowOff>
    </xdr:to>
    <xdr:pic>
      <xdr:nvPicPr>
        <xdr:cNvPr id="3432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305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3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32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32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32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32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33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32</xdr:row>
      <xdr:rowOff>0</xdr:rowOff>
    </xdr:from>
    <xdr:to>
      <xdr:col>99</xdr:col>
      <xdr:colOff>123825</xdr:colOff>
      <xdr:row>32</xdr:row>
      <xdr:rowOff>123825</xdr:rowOff>
    </xdr:to>
    <xdr:pic>
      <xdr:nvPicPr>
        <xdr:cNvPr id="3433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32</xdr:row>
      <xdr:rowOff>0</xdr:rowOff>
    </xdr:from>
    <xdr:to>
      <xdr:col>99</xdr:col>
      <xdr:colOff>123825</xdr:colOff>
      <xdr:row>32</xdr:row>
      <xdr:rowOff>123825</xdr:rowOff>
    </xdr:to>
    <xdr:pic>
      <xdr:nvPicPr>
        <xdr:cNvPr id="3433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32</xdr:row>
      <xdr:rowOff>0</xdr:rowOff>
    </xdr:from>
    <xdr:to>
      <xdr:col>99</xdr:col>
      <xdr:colOff>123825</xdr:colOff>
      <xdr:row>32</xdr:row>
      <xdr:rowOff>123825</xdr:rowOff>
    </xdr:to>
    <xdr:pic>
      <xdr:nvPicPr>
        <xdr:cNvPr id="3433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32</xdr:row>
      <xdr:rowOff>0</xdr:rowOff>
    </xdr:from>
    <xdr:to>
      <xdr:col>99</xdr:col>
      <xdr:colOff>123825</xdr:colOff>
      <xdr:row>32</xdr:row>
      <xdr:rowOff>123825</xdr:rowOff>
    </xdr:to>
    <xdr:pic>
      <xdr:nvPicPr>
        <xdr:cNvPr id="3433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32</xdr:row>
      <xdr:rowOff>0</xdr:rowOff>
    </xdr:from>
    <xdr:to>
      <xdr:col>99</xdr:col>
      <xdr:colOff>123825</xdr:colOff>
      <xdr:row>32</xdr:row>
      <xdr:rowOff>123825</xdr:rowOff>
    </xdr:to>
    <xdr:pic>
      <xdr:nvPicPr>
        <xdr:cNvPr id="3433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32</xdr:row>
      <xdr:rowOff>0</xdr:rowOff>
    </xdr:from>
    <xdr:to>
      <xdr:col>99</xdr:col>
      <xdr:colOff>123825</xdr:colOff>
      <xdr:row>32</xdr:row>
      <xdr:rowOff>123825</xdr:rowOff>
    </xdr:to>
    <xdr:pic>
      <xdr:nvPicPr>
        <xdr:cNvPr id="3433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32</xdr:row>
      <xdr:rowOff>0</xdr:rowOff>
    </xdr:from>
    <xdr:to>
      <xdr:col>99</xdr:col>
      <xdr:colOff>123825</xdr:colOff>
      <xdr:row>32</xdr:row>
      <xdr:rowOff>123825</xdr:rowOff>
    </xdr:to>
    <xdr:pic>
      <xdr:nvPicPr>
        <xdr:cNvPr id="3433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32</xdr:row>
      <xdr:rowOff>0</xdr:rowOff>
    </xdr:from>
    <xdr:to>
      <xdr:col>99</xdr:col>
      <xdr:colOff>123825</xdr:colOff>
      <xdr:row>32</xdr:row>
      <xdr:rowOff>123825</xdr:rowOff>
    </xdr:to>
    <xdr:pic>
      <xdr:nvPicPr>
        <xdr:cNvPr id="3433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32</xdr:row>
      <xdr:rowOff>0</xdr:rowOff>
    </xdr:from>
    <xdr:to>
      <xdr:col>99</xdr:col>
      <xdr:colOff>123825</xdr:colOff>
      <xdr:row>32</xdr:row>
      <xdr:rowOff>123825</xdr:rowOff>
    </xdr:to>
    <xdr:pic>
      <xdr:nvPicPr>
        <xdr:cNvPr id="3433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34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34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34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34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34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34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3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34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34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34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35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35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35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35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35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3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35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35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35</xdr:row>
      <xdr:rowOff>0</xdr:rowOff>
    </xdr:from>
    <xdr:to>
      <xdr:col>99</xdr:col>
      <xdr:colOff>123825</xdr:colOff>
      <xdr:row>35</xdr:row>
      <xdr:rowOff>123825</xdr:rowOff>
    </xdr:to>
    <xdr:pic>
      <xdr:nvPicPr>
        <xdr:cNvPr id="3435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35</xdr:row>
      <xdr:rowOff>0</xdr:rowOff>
    </xdr:from>
    <xdr:to>
      <xdr:col>99</xdr:col>
      <xdr:colOff>123825</xdr:colOff>
      <xdr:row>35</xdr:row>
      <xdr:rowOff>123825</xdr:rowOff>
    </xdr:to>
    <xdr:pic>
      <xdr:nvPicPr>
        <xdr:cNvPr id="3435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35</xdr:row>
      <xdr:rowOff>0</xdr:rowOff>
    </xdr:from>
    <xdr:to>
      <xdr:col>99</xdr:col>
      <xdr:colOff>123825</xdr:colOff>
      <xdr:row>35</xdr:row>
      <xdr:rowOff>123825</xdr:rowOff>
    </xdr:to>
    <xdr:pic>
      <xdr:nvPicPr>
        <xdr:cNvPr id="3436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35</xdr:row>
      <xdr:rowOff>0</xdr:rowOff>
    </xdr:from>
    <xdr:to>
      <xdr:col>99</xdr:col>
      <xdr:colOff>123825</xdr:colOff>
      <xdr:row>35</xdr:row>
      <xdr:rowOff>123825</xdr:rowOff>
    </xdr:to>
    <xdr:pic>
      <xdr:nvPicPr>
        <xdr:cNvPr id="3436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35</xdr:row>
      <xdr:rowOff>0</xdr:rowOff>
    </xdr:from>
    <xdr:to>
      <xdr:col>99</xdr:col>
      <xdr:colOff>123825</xdr:colOff>
      <xdr:row>35</xdr:row>
      <xdr:rowOff>123825</xdr:rowOff>
    </xdr:to>
    <xdr:pic>
      <xdr:nvPicPr>
        <xdr:cNvPr id="3436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35</xdr:row>
      <xdr:rowOff>0</xdr:rowOff>
    </xdr:from>
    <xdr:to>
      <xdr:col>99</xdr:col>
      <xdr:colOff>123825</xdr:colOff>
      <xdr:row>35</xdr:row>
      <xdr:rowOff>123825</xdr:rowOff>
    </xdr:to>
    <xdr:pic>
      <xdr:nvPicPr>
        <xdr:cNvPr id="3436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35</xdr:row>
      <xdr:rowOff>0</xdr:rowOff>
    </xdr:from>
    <xdr:to>
      <xdr:col>99</xdr:col>
      <xdr:colOff>123825</xdr:colOff>
      <xdr:row>35</xdr:row>
      <xdr:rowOff>123825</xdr:rowOff>
    </xdr:to>
    <xdr:pic>
      <xdr:nvPicPr>
        <xdr:cNvPr id="3436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35</xdr:row>
      <xdr:rowOff>0</xdr:rowOff>
    </xdr:from>
    <xdr:to>
      <xdr:col>99</xdr:col>
      <xdr:colOff>123825</xdr:colOff>
      <xdr:row>35</xdr:row>
      <xdr:rowOff>123825</xdr:rowOff>
    </xdr:to>
    <xdr:pic>
      <xdr:nvPicPr>
        <xdr:cNvPr id="3436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35</xdr:row>
      <xdr:rowOff>0</xdr:rowOff>
    </xdr:from>
    <xdr:to>
      <xdr:col>99</xdr:col>
      <xdr:colOff>123825</xdr:colOff>
      <xdr:row>35</xdr:row>
      <xdr:rowOff>123825</xdr:rowOff>
    </xdr:to>
    <xdr:pic>
      <xdr:nvPicPr>
        <xdr:cNvPr id="3436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36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36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36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37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37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37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37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37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37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7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7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7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9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9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9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39</xdr:row>
      <xdr:rowOff>0</xdr:rowOff>
    </xdr:from>
    <xdr:to>
      <xdr:col>99</xdr:col>
      <xdr:colOff>123825</xdr:colOff>
      <xdr:row>39</xdr:row>
      <xdr:rowOff>123825</xdr:rowOff>
    </xdr:to>
    <xdr:pic>
      <xdr:nvPicPr>
        <xdr:cNvPr id="3439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40</xdr:row>
      <xdr:rowOff>0</xdr:rowOff>
    </xdr:from>
    <xdr:to>
      <xdr:col>99</xdr:col>
      <xdr:colOff>123825</xdr:colOff>
      <xdr:row>40</xdr:row>
      <xdr:rowOff>123825</xdr:rowOff>
    </xdr:to>
    <xdr:pic>
      <xdr:nvPicPr>
        <xdr:cNvPr id="3439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40</xdr:row>
      <xdr:rowOff>0</xdr:rowOff>
    </xdr:from>
    <xdr:to>
      <xdr:col>99</xdr:col>
      <xdr:colOff>123825</xdr:colOff>
      <xdr:row>40</xdr:row>
      <xdr:rowOff>123825</xdr:rowOff>
    </xdr:to>
    <xdr:pic>
      <xdr:nvPicPr>
        <xdr:cNvPr id="3439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40</xdr:row>
      <xdr:rowOff>0</xdr:rowOff>
    </xdr:from>
    <xdr:to>
      <xdr:col>99</xdr:col>
      <xdr:colOff>123825</xdr:colOff>
      <xdr:row>40</xdr:row>
      <xdr:rowOff>123825</xdr:rowOff>
    </xdr:to>
    <xdr:pic>
      <xdr:nvPicPr>
        <xdr:cNvPr id="3439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40</xdr:row>
      <xdr:rowOff>0</xdr:rowOff>
    </xdr:from>
    <xdr:to>
      <xdr:col>99</xdr:col>
      <xdr:colOff>123825</xdr:colOff>
      <xdr:row>40</xdr:row>
      <xdr:rowOff>123825</xdr:rowOff>
    </xdr:to>
    <xdr:pic>
      <xdr:nvPicPr>
        <xdr:cNvPr id="3439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40</xdr:row>
      <xdr:rowOff>0</xdr:rowOff>
    </xdr:from>
    <xdr:to>
      <xdr:col>99</xdr:col>
      <xdr:colOff>123825</xdr:colOff>
      <xdr:row>40</xdr:row>
      <xdr:rowOff>123825</xdr:rowOff>
    </xdr:to>
    <xdr:pic>
      <xdr:nvPicPr>
        <xdr:cNvPr id="3439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40</xdr:row>
      <xdr:rowOff>0</xdr:rowOff>
    </xdr:from>
    <xdr:to>
      <xdr:col>99</xdr:col>
      <xdr:colOff>123825</xdr:colOff>
      <xdr:row>40</xdr:row>
      <xdr:rowOff>123825</xdr:rowOff>
    </xdr:to>
    <xdr:pic>
      <xdr:nvPicPr>
        <xdr:cNvPr id="3439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40</xdr:row>
      <xdr:rowOff>0</xdr:rowOff>
    </xdr:from>
    <xdr:to>
      <xdr:col>99</xdr:col>
      <xdr:colOff>123825</xdr:colOff>
      <xdr:row>40</xdr:row>
      <xdr:rowOff>123825</xdr:rowOff>
    </xdr:to>
    <xdr:pic>
      <xdr:nvPicPr>
        <xdr:cNvPr id="3440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40</xdr:row>
      <xdr:rowOff>0</xdr:rowOff>
    </xdr:from>
    <xdr:to>
      <xdr:col>99</xdr:col>
      <xdr:colOff>123825</xdr:colOff>
      <xdr:row>40</xdr:row>
      <xdr:rowOff>123825</xdr:rowOff>
    </xdr:to>
    <xdr:pic>
      <xdr:nvPicPr>
        <xdr:cNvPr id="3440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40</xdr:row>
      <xdr:rowOff>0</xdr:rowOff>
    </xdr:from>
    <xdr:to>
      <xdr:col>99</xdr:col>
      <xdr:colOff>123825</xdr:colOff>
      <xdr:row>40</xdr:row>
      <xdr:rowOff>123825</xdr:rowOff>
    </xdr:to>
    <xdr:pic>
      <xdr:nvPicPr>
        <xdr:cNvPr id="3440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41</xdr:row>
      <xdr:rowOff>0</xdr:rowOff>
    </xdr:from>
    <xdr:to>
      <xdr:col>99</xdr:col>
      <xdr:colOff>123825</xdr:colOff>
      <xdr:row>41</xdr:row>
      <xdr:rowOff>123825</xdr:rowOff>
    </xdr:to>
    <xdr:pic>
      <xdr:nvPicPr>
        <xdr:cNvPr id="3440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41</xdr:row>
      <xdr:rowOff>0</xdr:rowOff>
    </xdr:from>
    <xdr:to>
      <xdr:col>99</xdr:col>
      <xdr:colOff>123825</xdr:colOff>
      <xdr:row>41</xdr:row>
      <xdr:rowOff>123825</xdr:rowOff>
    </xdr:to>
    <xdr:pic>
      <xdr:nvPicPr>
        <xdr:cNvPr id="3440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41</xdr:row>
      <xdr:rowOff>0</xdr:rowOff>
    </xdr:from>
    <xdr:to>
      <xdr:col>99</xdr:col>
      <xdr:colOff>123825</xdr:colOff>
      <xdr:row>41</xdr:row>
      <xdr:rowOff>123825</xdr:rowOff>
    </xdr:to>
    <xdr:pic>
      <xdr:nvPicPr>
        <xdr:cNvPr id="3440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41</xdr:row>
      <xdr:rowOff>0</xdr:rowOff>
    </xdr:from>
    <xdr:to>
      <xdr:col>99</xdr:col>
      <xdr:colOff>123825</xdr:colOff>
      <xdr:row>41</xdr:row>
      <xdr:rowOff>123825</xdr:rowOff>
    </xdr:to>
    <xdr:pic>
      <xdr:nvPicPr>
        <xdr:cNvPr id="344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41</xdr:row>
      <xdr:rowOff>0</xdr:rowOff>
    </xdr:from>
    <xdr:to>
      <xdr:col>99</xdr:col>
      <xdr:colOff>123825</xdr:colOff>
      <xdr:row>41</xdr:row>
      <xdr:rowOff>123825</xdr:rowOff>
    </xdr:to>
    <xdr:pic>
      <xdr:nvPicPr>
        <xdr:cNvPr id="3440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41</xdr:row>
      <xdr:rowOff>0</xdr:rowOff>
    </xdr:from>
    <xdr:to>
      <xdr:col>99</xdr:col>
      <xdr:colOff>123825</xdr:colOff>
      <xdr:row>41</xdr:row>
      <xdr:rowOff>123825</xdr:rowOff>
    </xdr:to>
    <xdr:pic>
      <xdr:nvPicPr>
        <xdr:cNvPr id="3440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41</xdr:row>
      <xdr:rowOff>0</xdr:rowOff>
    </xdr:from>
    <xdr:to>
      <xdr:col>99</xdr:col>
      <xdr:colOff>123825</xdr:colOff>
      <xdr:row>41</xdr:row>
      <xdr:rowOff>123825</xdr:rowOff>
    </xdr:to>
    <xdr:pic>
      <xdr:nvPicPr>
        <xdr:cNvPr id="3440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41</xdr:row>
      <xdr:rowOff>0</xdr:rowOff>
    </xdr:from>
    <xdr:to>
      <xdr:col>99</xdr:col>
      <xdr:colOff>123825</xdr:colOff>
      <xdr:row>41</xdr:row>
      <xdr:rowOff>123825</xdr:rowOff>
    </xdr:to>
    <xdr:pic>
      <xdr:nvPicPr>
        <xdr:cNvPr id="3441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41</xdr:row>
      <xdr:rowOff>0</xdr:rowOff>
    </xdr:from>
    <xdr:to>
      <xdr:col>99</xdr:col>
      <xdr:colOff>123825</xdr:colOff>
      <xdr:row>41</xdr:row>
      <xdr:rowOff>123825</xdr:rowOff>
    </xdr:to>
    <xdr:pic>
      <xdr:nvPicPr>
        <xdr:cNvPr id="3441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42</xdr:row>
      <xdr:rowOff>0</xdr:rowOff>
    </xdr:from>
    <xdr:to>
      <xdr:col>99</xdr:col>
      <xdr:colOff>123825</xdr:colOff>
      <xdr:row>42</xdr:row>
      <xdr:rowOff>123825</xdr:rowOff>
    </xdr:to>
    <xdr:pic>
      <xdr:nvPicPr>
        <xdr:cNvPr id="3441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42</xdr:row>
      <xdr:rowOff>0</xdr:rowOff>
    </xdr:from>
    <xdr:to>
      <xdr:col>99</xdr:col>
      <xdr:colOff>123825</xdr:colOff>
      <xdr:row>42</xdr:row>
      <xdr:rowOff>123825</xdr:rowOff>
    </xdr:to>
    <xdr:pic>
      <xdr:nvPicPr>
        <xdr:cNvPr id="3441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42</xdr:row>
      <xdr:rowOff>0</xdr:rowOff>
    </xdr:from>
    <xdr:to>
      <xdr:col>99</xdr:col>
      <xdr:colOff>123825</xdr:colOff>
      <xdr:row>42</xdr:row>
      <xdr:rowOff>123825</xdr:rowOff>
    </xdr:to>
    <xdr:pic>
      <xdr:nvPicPr>
        <xdr:cNvPr id="3441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42</xdr:row>
      <xdr:rowOff>0</xdr:rowOff>
    </xdr:from>
    <xdr:to>
      <xdr:col>99</xdr:col>
      <xdr:colOff>123825</xdr:colOff>
      <xdr:row>42</xdr:row>
      <xdr:rowOff>123825</xdr:rowOff>
    </xdr:to>
    <xdr:pic>
      <xdr:nvPicPr>
        <xdr:cNvPr id="344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42</xdr:row>
      <xdr:rowOff>0</xdr:rowOff>
    </xdr:from>
    <xdr:to>
      <xdr:col>99</xdr:col>
      <xdr:colOff>123825</xdr:colOff>
      <xdr:row>42</xdr:row>
      <xdr:rowOff>123825</xdr:rowOff>
    </xdr:to>
    <xdr:pic>
      <xdr:nvPicPr>
        <xdr:cNvPr id="3441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42</xdr:row>
      <xdr:rowOff>0</xdr:rowOff>
    </xdr:from>
    <xdr:to>
      <xdr:col>99</xdr:col>
      <xdr:colOff>123825</xdr:colOff>
      <xdr:row>42</xdr:row>
      <xdr:rowOff>123825</xdr:rowOff>
    </xdr:to>
    <xdr:pic>
      <xdr:nvPicPr>
        <xdr:cNvPr id="3441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42</xdr:row>
      <xdr:rowOff>0</xdr:rowOff>
    </xdr:from>
    <xdr:to>
      <xdr:col>99</xdr:col>
      <xdr:colOff>123825</xdr:colOff>
      <xdr:row>42</xdr:row>
      <xdr:rowOff>123825</xdr:rowOff>
    </xdr:to>
    <xdr:pic>
      <xdr:nvPicPr>
        <xdr:cNvPr id="3441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42</xdr:row>
      <xdr:rowOff>0</xdr:rowOff>
    </xdr:from>
    <xdr:to>
      <xdr:col>99</xdr:col>
      <xdr:colOff>123825</xdr:colOff>
      <xdr:row>42</xdr:row>
      <xdr:rowOff>123825</xdr:rowOff>
    </xdr:to>
    <xdr:pic>
      <xdr:nvPicPr>
        <xdr:cNvPr id="3441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42</xdr:row>
      <xdr:rowOff>0</xdr:rowOff>
    </xdr:from>
    <xdr:to>
      <xdr:col>99</xdr:col>
      <xdr:colOff>123825</xdr:colOff>
      <xdr:row>42</xdr:row>
      <xdr:rowOff>123825</xdr:rowOff>
    </xdr:to>
    <xdr:pic>
      <xdr:nvPicPr>
        <xdr:cNvPr id="3442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72</xdr:row>
      <xdr:rowOff>0</xdr:rowOff>
    </xdr:from>
    <xdr:to>
      <xdr:col>99</xdr:col>
      <xdr:colOff>123825</xdr:colOff>
      <xdr:row>72</xdr:row>
      <xdr:rowOff>123825</xdr:rowOff>
    </xdr:to>
    <xdr:pic>
      <xdr:nvPicPr>
        <xdr:cNvPr id="3442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72</xdr:row>
      <xdr:rowOff>0</xdr:rowOff>
    </xdr:from>
    <xdr:to>
      <xdr:col>99</xdr:col>
      <xdr:colOff>123825</xdr:colOff>
      <xdr:row>72</xdr:row>
      <xdr:rowOff>123825</xdr:rowOff>
    </xdr:to>
    <xdr:pic>
      <xdr:nvPicPr>
        <xdr:cNvPr id="3442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72</xdr:row>
      <xdr:rowOff>0</xdr:rowOff>
    </xdr:from>
    <xdr:to>
      <xdr:col>99</xdr:col>
      <xdr:colOff>123825</xdr:colOff>
      <xdr:row>72</xdr:row>
      <xdr:rowOff>123825</xdr:rowOff>
    </xdr:to>
    <xdr:pic>
      <xdr:nvPicPr>
        <xdr:cNvPr id="3442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72</xdr:row>
      <xdr:rowOff>0</xdr:rowOff>
    </xdr:from>
    <xdr:to>
      <xdr:col>99</xdr:col>
      <xdr:colOff>123825</xdr:colOff>
      <xdr:row>72</xdr:row>
      <xdr:rowOff>123825</xdr:rowOff>
    </xdr:to>
    <xdr:pic>
      <xdr:nvPicPr>
        <xdr:cNvPr id="3442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72</xdr:row>
      <xdr:rowOff>0</xdr:rowOff>
    </xdr:from>
    <xdr:to>
      <xdr:col>99</xdr:col>
      <xdr:colOff>123825</xdr:colOff>
      <xdr:row>72</xdr:row>
      <xdr:rowOff>123825</xdr:rowOff>
    </xdr:to>
    <xdr:pic>
      <xdr:nvPicPr>
        <xdr:cNvPr id="344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72</xdr:row>
      <xdr:rowOff>0</xdr:rowOff>
    </xdr:from>
    <xdr:to>
      <xdr:col>99</xdr:col>
      <xdr:colOff>123825</xdr:colOff>
      <xdr:row>72</xdr:row>
      <xdr:rowOff>123825</xdr:rowOff>
    </xdr:to>
    <xdr:pic>
      <xdr:nvPicPr>
        <xdr:cNvPr id="3442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72</xdr:row>
      <xdr:rowOff>0</xdr:rowOff>
    </xdr:from>
    <xdr:to>
      <xdr:col>99</xdr:col>
      <xdr:colOff>123825</xdr:colOff>
      <xdr:row>72</xdr:row>
      <xdr:rowOff>123825</xdr:rowOff>
    </xdr:to>
    <xdr:pic>
      <xdr:nvPicPr>
        <xdr:cNvPr id="344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72</xdr:row>
      <xdr:rowOff>0</xdr:rowOff>
    </xdr:from>
    <xdr:to>
      <xdr:col>99</xdr:col>
      <xdr:colOff>123825</xdr:colOff>
      <xdr:row>72</xdr:row>
      <xdr:rowOff>123825</xdr:rowOff>
    </xdr:to>
    <xdr:pic>
      <xdr:nvPicPr>
        <xdr:cNvPr id="3442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72</xdr:row>
      <xdr:rowOff>0</xdr:rowOff>
    </xdr:from>
    <xdr:to>
      <xdr:col>99</xdr:col>
      <xdr:colOff>123825</xdr:colOff>
      <xdr:row>72</xdr:row>
      <xdr:rowOff>123825</xdr:rowOff>
    </xdr:to>
    <xdr:pic>
      <xdr:nvPicPr>
        <xdr:cNvPr id="3442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344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3443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344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3443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3443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3443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344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3443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3443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4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44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4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4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44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29</xdr:row>
      <xdr:rowOff>0</xdr:rowOff>
    </xdr:from>
    <xdr:to>
      <xdr:col>84</xdr:col>
      <xdr:colOff>123825</xdr:colOff>
      <xdr:row>29</xdr:row>
      <xdr:rowOff>123825</xdr:rowOff>
    </xdr:to>
    <xdr:pic>
      <xdr:nvPicPr>
        <xdr:cNvPr id="3444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123825</xdr:colOff>
      <xdr:row>72</xdr:row>
      <xdr:rowOff>123825</xdr:rowOff>
    </xdr:to>
    <xdr:pic>
      <xdr:nvPicPr>
        <xdr:cNvPr id="34445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123825</xdr:colOff>
      <xdr:row>72</xdr:row>
      <xdr:rowOff>123825</xdr:rowOff>
    </xdr:to>
    <xdr:pic>
      <xdr:nvPicPr>
        <xdr:cNvPr id="34446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123825</xdr:colOff>
      <xdr:row>72</xdr:row>
      <xdr:rowOff>123825</xdr:rowOff>
    </xdr:to>
    <xdr:pic>
      <xdr:nvPicPr>
        <xdr:cNvPr id="34447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123825</xdr:colOff>
      <xdr:row>72</xdr:row>
      <xdr:rowOff>123825</xdr:rowOff>
    </xdr:to>
    <xdr:pic>
      <xdr:nvPicPr>
        <xdr:cNvPr id="34448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123825</xdr:colOff>
      <xdr:row>72</xdr:row>
      <xdr:rowOff>123825</xdr:rowOff>
    </xdr:to>
    <xdr:pic>
      <xdr:nvPicPr>
        <xdr:cNvPr id="34449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123825</xdr:colOff>
      <xdr:row>72</xdr:row>
      <xdr:rowOff>123825</xdr:rowOff>
    </xdr:to>
    <xdr:pic>
      <xdr:nvPicPr>
        <xdr:cNvPr id="34450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123825</xdr:colOff>
      <xdr:row>72</xdr:row>
      <xdr:rowOff>123825</xdr:rowOff>
    </xdr:to>
    <xdr:pic>
      <xdr:nvPicPr>
        <xdr:cNvPr id="34451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72</xdr:row>
      <xdr:rowOff>0</xdr:rowOff>
    </xdr:from>
    <xdr:to>
      <xdr:col>87</xdr:col>
      <xdr:colOff>123825</xdr:colOff>
      <xdr:row>72</xdr:row>
      <xdr:rowOff>123825</xdr:rowOff>
    </xdr:to>
    <xdr:pic>
      <xdr:nvPicPr>
        <xdr:cNvPr id="34452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29</xdr:row>
      <xdr:rowOff>0</xdr:rowOff>
    </xdr:from>
    <xdr:to>
      <xdr:col>54</xdr:col>
      <xdr:colOff>123825</xdr:colOff>
      <xdr:row>29</xdr:row>
      <xdr:rowOff>123825</xdr:rowOff>
    </xdr:to>
    <xdr:pic>
      <xdr:nvPicPr>
        <xdr:cNvPr id="3445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29</xdr:row>
      <xdr:rowOff>0</xdr:rowOff>
    </xdr:from>
    <xdr:to>
      <xdr:col>54</xdr:col>
      <xdr:colOff>123825</xdr:colOff>
      <xdr:row>29</xdr:row>
      <xdr:rowOff>123825</xdr:rowOff>
    </xdr:to>
    <xdr:pic>
      <xdr:nvPicPr>
        <xdr:cNvPr id="3445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0</xdr:colOff>
      <xdr:row>29</xdr:row>
      <xdr:rowOff>0</xdr:rowOff>
    </xdr:from>
    <xdr:to>
      <xdr:col>54</xdr:col>
      <xdr:colOff>123825</xdr:colOff>
      <xdr:row>29</xdr:row>
      <xdr:rowOff>123825</xdr:rowOff>
    </xdr:to>
    <xdr:pic>
      <xdr:nvPicPr>
        <xdr:cNvPr id="3445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0</xdr:colOff>
      <xdr:row>29</xdr:row>
      <xdr:rowOff>0</xdr:rowOff>
    </xdr:from>
    <xdr:to>
      <xdr:col>55</xdr:col>
      <xdr:colOff>123825</xdr:colOff>
      <xdr:row>29</xdr:row>
      <xdr:rowOff>123825</xdr:rowOff>
    </xdr:to>
    <xdr:pic>
      <xdr:nvPicPr>
        <xdr:cNvPr id="344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0</xdr:colOff>
      <xdr:row>29</xdr:row>
      <xdr:rowOff>0</xdr:rowOff>
    </xdr:from>
    <xdr:to>
      <xdr:col>55</xdr:col>
      <xdr:colOff>123825</xdr:colOff>
      <xdr:row>29</xdr:row>
      <xdr:rowOff>123825</xdr:rowOff>
    </xdr:to>
    <xdr:pic>
      <xdr:nvPicPr>
        <xdr:cNvPr id="3445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0</xdr:colOff>
      <xdr:row>29</xdr:row>
      <xdr:rowOff>0</xdr:rowOff>
    </xdr:from>
    <xdr:to>
      <xdr:col>55</xdr:col>
      <xdr:colOff>123825</xdr:colOff>
      <xdr:row>29</xdr:row>
      <xdr:rowOff>123825</xdr:rowOff>
    </xdr:to>
    <xdr:pic>
      <xdr:nvPicPr>
        <xdr:cNvPr id="3445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45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46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46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46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46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46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4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46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46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46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46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47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47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47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47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47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47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123825</xdr:colOff>
      <xdr:row>29</xdr:row>
      <xdr:rowOff>123825</xdr:rowOff>
    </xdr:to>
    <xdr:pic>
      <xdr:nvPicPr>
        <xdr:cNvPr id="3447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47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47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29</xdr:row>
      <xdr:rowOff>0</xdr:rowOff>
    </xdr:from>
    <xdr:to>
      <xdr:col>56</xdr:col>
      <xdr:colOff>123825</xdr:colOff>
      <xdr:row>29</xdr:row>
      <xdr:rowOff>123825</xdr:rowOff>
    </xdr:to>
    <xdr:pic>
      <xdr:nvPicPr>
        <xdr:cNvPr id="3447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123825</xdr:colOff>
      <xdr:row>29</xdr:row>
      <xdr:rowOff>123825</xdr:rowOff>
    </xdr:to>
    <xdr:pic>
      <xdr:nvPicPr>
        <xdr:cNvPr id="344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123825</xdr:colOff>
      <xdr:row>29</xdr:row>
      <xdr:rowOff>123825</xdr:rowOff>
    </xdr:to>
    <xdr:pic>
      <xdr:nvPicPr>
        <xdr:cNvPr id="3448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123825</xdr:colOff>
      <xdr:row>29</xdr:row>
      <xdr:rowOff>123825</xdr:rowOff>
    </xdr:to>
    <xdr:pic>
      <xdr:nvPicPr>
        <xdr:cNvPr id="3448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123825</xdr:colOff>
      <xdr:row>29</xdr:row>
      <xdr:rowOff>123825</xdr:rowOff>
    </xdr:to>
    <xdr:pic>
      <xdr:nvPicPr>
        <xdr:cNvPr id="3448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123825</xdr:colOff>
      <xdr:row>29</xdr:row>
      <xdr:rowOff>123825</xdr:rowOff>
    </xdr:to>
    <xdr:pic>
      <xdr:nvPicPr>
        <xdr:cNvPr id="3448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0</xdr:rowOff>
    </xdr:from>
    <xdr:to>
      <xdr:col>58</xdr:col>
      <xdr:colOff>123825</xdr:colOff>
      <xdr:row>29</xdr:row>
      <xdr:rowOff>123825</xdr:rowOff>
    </xdr:to>
    <xdr:pic>
      <xdr:nvPicPr>
        <xdr:cNvPr id="3448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29</xdr:row>
      <xdr:rowOff>0</xdr:rowOff>
    </xdr:from>
    <xdr:to>
      <xdr:col>59</xdr:col>
      <xdr:colOff>123825</xdr:colOff>
      <xdr:row>29</xdr:row>
      <xdr:rowOff>123825</xdr:rowOff>
    </xdr:to>
    <xdr:pic>
      <xdr:nvPicPr>
        <xdr:cNvPr id="344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29</xdr:row>
      <xdr:rowOff>0</xdr:rowOff>
    </xdr:from>
    <xdr:to>
      <xdr:col>59</xdr:col>
      <xdr:colOff>123825</xdr:colOff>
      <xdr:row>29</xdr:row>
      <xdr:rowOff>123825</xdr:rowOff>
    </xdr:to>
    <xdr:pic>
      <xdr:nvPicPr>
        <xdr:cNvPr id="3448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0</xdr:colOff>
      <xdr:row>29</xdr:row>
      <xdr:rowOff>0</xdr:rowOff>
    </xdr:from>
    <xdr:to>
      <xdr:col>59</xdr:col>
      <xdr:colOff>123825</xdr:colOff>
      <xdr:row>29</xdr:row>
      <xdr:rowOff>123825</xdr:rowOff>
    </xdr:to>
    <xdr:pic>
      <xdr:nvPicPr>
        <xdr:cNvPr id="3448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48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49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29</xdr:row>
      <xdr:rowOff>0</xdr:rowOff>
    </xdr:from>
    <xdr:to>
      <xdr:col>60</xdr:col>
      <xdr:colOff>123825</xdr:colOff>
      <xdr:row>29</xdr:row>
      <xdr:rowOff>123825</xdr:rowOff>
    </xdr:to>
    <xdr:pic>
      <xdr:nvPicPr>
        <xdr:cNvPr id="344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49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49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0</xdr:colOff>
      <xdr:row>29</xdr:row>
      <xdr:rowOff>0</xdr:rowOff>
    </xdr:from>
    <xdr:to>
      <xdr:col>61</xdr:col>
      <xdr:colOff>123825</xdr:colOff>
      <xdr:row>29</xdr:row>
      <xdr:rowOff>123825</xdr:rowOff>
    </xdr:to>
    <xdr:pic>
      <xdr:nvPicPr>
        <xdr:cNvPr id="3449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29</xdr:row>
      <xdr:rowOff>0</xdr:rowOff>
    </xdr:from>
    <xdr:to>
      <xdr:col>97</xdr:col>
      <xdr:colOff>123825</xdr:colOff>
      <xdr:row>29</xdr:row>
      <xdr:rowOff>123825</xdr:rowOff>
    </xdr:to>
    <xdr:pic>
      <xdr:nvPicPr>
        <xdr:cNvPr id="344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29</xdr:row>
      <xdr:rowOff>0</xdr:rowOff>
    </xdr:from>
    <xdr:to>
      <xdr:col>97</xdr:col>
      <xdr:colOff>123825</xdr:colOff>
      <xdr:row>29</xdr:row>
      <xdr:rowOff>123825</xdr:rowOff>
    </xdr:to>
    <xdr:pic>
      <xdr:nvPicPr>
        <xdr:cNvPr id="3449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0</xdr:colOff>
      <xdr:row>29</xdr:row>
      <xdr:rowOff>0</xdr:rowOff>
    </xdr:from>
    <xdr:to>
      <xdr:col>97</xdr:col>
      <xdr:colOff>123825</xdr:colOff>
      <xdr:row>29</xdr:row>
      <xdr:rowOff>123825</xdr:rowOff>
    </xdr:to>
    <xdr:pic>
      <xdr:nvPicPr>
        <xdr:cNvPr id="3449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123825</xdr:colOff>
      <xdr:row>29</xdr:row>
      <xdr:rowOff>123825</xdr:rowOff>
    </xdr:to>
    <xdr:pic>
      <xdr:nvPicPr>
        <xdr:cNvPr id="3449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123825</xdr:colOff>
      <xdr:row>29</xdr:row>
      <xdr:rowOff>123825</xdr:rowOff>
    </xdr:to>
    <xdr:pic>
      <xdr:nvPicPr>
        <xdr:cNvPr id="3449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29</xdr:row>
      <xdr:rowOff>0</xdr:rowOff>
    </xdr:from>
    <xdr:to>
      <xdr:col>98</xdr:col>
      <xdr:colOff>123825</xdr:colOff>
      <xdr:row>29</xdr:row>
      <xdr:rowOff>123825</xdr:rowOff>
    </xdr:to>
    <xdr:pic>
      <xdr:nvPicPr>
        <xdr:cNvPr id="3450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65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50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50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50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29</xdr:row>
      <xdr:rowOff>0</xdr:rowOff>
    </xdr:from>
    <xdr:to>
      <xdr:col>103</xdr:col>
      <xdr:colOff>123825</xdr:colOff>
      <xdr:row>29</xdr:row>
      <xdr:rowOff>123825</xdr:rowOff>
    </xdr:to>
    <xdr:pic>
      <xdr:nvPicPr>
        <xdr:cNvPr id="3450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29</xdr:row>
      <xdr:rowOff>0</xdr:rowOff>
    </xdr:from>
    <xdr:to>
      <xdr:col>103</xdr:col>
      <xdr:colOff>123825</xdr:colOff>
      <xdr:row>29</xdr:row>
      <xdr:rowOff>123825</xdr:rowOff>
    </xdr:to>
    <xdr:pic>
      <xdr:nvPicPr>
        <xdr:cNvPr id="3450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29</xdr:row>
      <xdr:rowOff>0</xdr:rowOff>
    </xdr:from>
    <xdr:to>
      <xdr:col>103</xdr:col>
      <xdr:colOff>123825</xdr:colOff>
      <xdr:row>29</xdr:row>
      <xdr:rowOff>123825</xdr:rowOff>
    </xdr:to>
    <xdr:pic>
      <xdr:nvPicPr>
        <xdr:cNvPr id="3450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29</xdr:row>
      <xdr:rowOff>0</xdr:rowOff>
    </xdr:from>
    <xdr:to>
      <xdr:col>104</xdr:col>
      <xdr:colOff>123825</xdr:colOff>
      <xdr:row>29</xdr:row>
      <xdr:rowOff>123825</xdr:rowOff>
    </xdr:to>
    <xdr:pic>
      <xdr:nvPicPr>
        <xdr:cNvPr id="3450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29</xdr:row>
      <xdr:rowOff>0</xdr:rowOff>
    </xdr:from>
    <xdr:to>
      <xdr:col>104</xdr:col>
      <xdr:colOff>123825</xdr:colOff>
      <xdr:row>29</xdr:row>
      <xdr:rowOff>123825</xdr:rowOff>
    </xdr:to>
    <xdr:pic>
      <xdr:nvPicPr>
        <xdr:cNvPr id="3450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29</xdr:row>
      <xdr:rowOff>0</xdr:rowOff>
    </xdr:from>
    <xdr:to>
      <xdr:col>104</xdr:col>
      <xdr:colOff>123825</xdr:colOff>
      <xdr:row>29</xdr:row>
      <xdr:rowOff>123825</xdr:rowOff>
    </xdr:to>
    <xdr:pic>
      <xdr:nvPicPr>
        <xdr:cNvPr id="3450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29</xdr:row>
      <xdr:rowOff>0</xdr:rowOff>
    </xdr:from>
    <xdr:to>
      <xdr:col>105</xdr:col>
      <xdr:colOff>123825</xdr:colOff>
      <xdr:row>29</xdr:row>
      <xdr:rowOff>123825</xdr:rowOff>
    </xdr:to>
    <xdr:pic>
      <xdr:nvPicPr>
        <xdr:cNvPr id="3451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29</xdr:row>
      <xdr:rowOff>0</xdr:rowOff>
    </xdr:from>
    <xdr:to>
      <xdr:col>105</xdr:col>
      <xdr:colOff>123825</xdr:colOff>
      <xdr:row>29</xdr:row>
      <xdr:rowOff>123825</xdr:rowOff>
    </xdr:to>
    <xdr:pic>
      <xdr:nvPicPr>
        <xdr:cNvPr id="3451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29</xdr:row>
      <xdr:rowOff>0</xdr:rowOff>
    </xdr:from>
    <xdr:to>
      <xdr:col>105</xdr:col>
      <xdr:colOff>123825</xdr:colOff>
      <xdr:row>29</xdr:row>
      <xdr:rowOff>123825</xdr:rowOff>
    </xdr:to>
    <xdr:pic>
      <xdr:nvPicPr>
        <xdr:cNvPr id="3451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29</xdr:row>
      <xdr:rowOff>0</xdr:rowOff>
    </xdr:from>
    <xdr:to>
      <xdr:col>104</xdr:col>
      <xdr:colOff>123825</xdr:colOff>
      <xdr:row>29</xdr:row>
      <xdr:rowOff>123825</xdr:rowOff>
    </xdr:to>
    <xdr:pic>
      <xdr:nvPicPr>
        <xdr:cNvPr id="3451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29</xdr:row>
      <xdr:rowOff>0</xdr:rowOff>
    </xdr:from>
    <xdr:to>
      <xdr:col>104</xdr:col>
      <xdr:colOff>123825</xdr:colOff>
      <xdr:row>29</xdr:row>
      <xdr:rowOff>123825</xdr:rowOff>
    </xdr:to>
    <xdr:pic>
      <xdr:nvPicPr>
        <xdr:cNvPr id="3451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29</xdr:row>
      <xdr:rowOff>0</xdr:rowOff>
    </xdr:from>
    <xdr:to>
      <xdr:col>104</xdr:col>
      <xdr:colOff>123825</xdr:colOff>
      <xdr:row>29</xdr:row>
      <xdr:rowOff>123825</xdr:rowOff>
    </xdr:to>
    <xdr:pic>
      <xdr:nvPicPr>
        <xdr:cNvPr id="3451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29</xdr:row>
      <xdr:rowOff>0</xdr:rowOff>
    </xdr:from>
    <xdr:to>
      <xdr:col>105</xdr:col>
      <xdr:colOff>123825</xdr:colOff>
      <xdr:row>29</xdr:row>
      <xdr:rowOff>123825</xdr:rowOff>
    </xdr:to>
    <xdr:pic>
      <xdr:nvPicPr>
        <xdr:cNvPr id="345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29</xdr:row>
      <xdr:rowOff>0</xdr:rowOff>
    </xdr:from>
    <xdr:to>
      <xdr:col>105</xdr:col>
      <xdr:colOff>123825</xdr:colOff>
      <xdr:row>29</xdr:row>
      <xdr:rowOff>123825</xdr:rowOff>
    </xdr:to>
    <xdr:pic>
      <xdr:nvPicPr>
        <xdr:cNvPr id="345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0</xdr:colOff>
      <xdr:row>29</xdr:row>
      <xdr:rowOff>0</xdr:rowOff>
    </xdr:from>
    <xdr:to>
      <xdr:col>105</xdr:col>
      <xdr:colOff>123825</xdr:colOff>
      <xdr:row>29</xdr:row>
      <xdr:rowOff>123825</xdr:rowOff>
    </xdr:to>
    <xdr:pic>
      <xdr:nvPicPr>
        <xdr:cNvPr id="3451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51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52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29</xdr:row>
      <xdr:rowOff>0</xdr:rowOff>
    </xdr:from>
    <xdr:to>
      <xdr:col>99</xdr:col>
      <xdr:colOff>123825</xdr:colOff>
      <xdr:row>29</xdr:row>
      <xdr:rowOff>123825</xdr:rowOff>
    </xdr:to>
    <xdr:pic>
      <xdr:nvPicPr>
        <xdr:cNvPr id="3452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9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52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52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100</xdr:col>
      <xdr:colOff>0</xdr:colOff>
      <xdr:row>29</xdr:row>
      <xdr:rowOff>0</xdr:rowOff>
    </xdr:from>
    <xdr:to>
      <xdr:col>100</xdr:col>
      <xdr:colOff>123825</xdr:colOff>
      <xdr:row>29</xdr:row>
      <xdr:rowOff>123825</xdr:rowOff>
    </xdr:to>
    <xdr:pic>
      <xdr:nvPicPr>
        <xdr:cNvPr id="3452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5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52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123825</xdr:colOff>
      <xdr:row>29</xdr:row>
      <xdr:rowOff>123825</xdr:rowOff>
    </xdr:to>
    <xdr:pic>
      <xdr:nvPicPr>
        <xdr:cNvPr id="3452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52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52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0</xdr:colOff>
      <xdr:row>29</xdr:row>
      <xdr:rowOff>0</xdr:rowOff>
    </xdr:from>
    <xdr:to>
      <xdr:col>102</xdr:col>
      <xdr:colOff>123825</xdr:colOff>
      <xdr:row>29</xdr:row>
      <xdr:rowOff>123825</xdr:rowOff>
    </xdr:to>
    <xdr:pic>
      <xdr:nvPicPr>
        <xdr:cNvPr id="3453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29</xdr:row>
      <xdr:rowOff>0</xdr:rowOff>
    </xdr:from>
    <xdr:to>
      <xdr:col>103</xdr:col>
      <xdr:colOff>123825</xdr:colOff>
      <xdr:row>29</xdr:row>
      <xdr:rowOff>123825</xdr:rowOff>
    </xdr:to>
    <xdr:pic>
      <xdr:nvPicPr>
        <xdr:cNvPr id="3453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29</xdr:row>
      <xdr:rowOff>0</xdr:rowOff>
    </xdr:from>
    <xdr:to>
      <xdr:col>103</xdr:col>
      <xdr:colOff>123825</xdr:colOff>
      <xdr:row>29</xdr:row>
      <xdr:rowOff>123825</xdr:rowOff>
    </xdr:to>
    <xdr:pic>
      <xdr:nvPicPr>
        <xdr:cNvPr id="3453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103</xdr:col>
      <xdr:colOff>0</xdr:colOff>
      <xdr:row>29</xdr:row>
      <xdr:rowOff>0</xdr:rowOff>
    </xdr:from>
    <xdr:to>
      <xdr:col>103</xdr:col>
      <xdr:colOff>123825</xdr:colOff>
      <xdr:row>29</xdr:row>
      <xdr:rowOff>123825</xdr:rowOff>
    </xdr:to>
    <xdr:pic>
      <xdr:nvPicPr>
        <xdr:cNvPr id="3453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29</xdr:row>
      <xdr:rowOff>0</xdr:rowOff>
    </xdr:from>
    <xdr:to>
      <xdr:col>104</xdr:col>
      <xdr:colOff>123825</xdr:colOff>
      <xdr:row>29</xdr:row>
      <xdr:rowOff>123825</xdr:rowOff>
    </xdr:to>
    <xdr:pic>
      <xdr:nvPicPr>
        <xdr:cNvPr id="3453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29</xdr:row>
      <xdr:rowOff>0</xdr:rowOff>
    </xdr:from>
    <xdr:to>
      <xdr:col>104</xdr:col>
      <xdr:colOff>123825</xdr:colOff>
      <xdr:row>29</xdr:row>
      <xdr:rowOff>123825</xdr:rowOff>
    </xdr:to>
    <xdr:pic>
      <xdr:nvPicPr>
        <xdr:cNvPr id="3453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104</xdr:col>
      <xdr:colOff>0</xdr:colOff>
      <xdr:row>29</xdr:row>
      <xdr:rowOff>0</xdr:rowOff>
    </xdr:from>
    <xdr:to>
      <xdr:col>104</xdr:col>
      <xdr:colOff>123825</xdr:colOff>
      <xdr:row>29</xdr:row>
      <xdr:rowOff>123825</xdr:rowOff>
    </xdr:to>
    <xdr:pic>
      <xdr:nvPicPr>
        <xdr:cNvPr id="3453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26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123825</xdr:colOff>
      <xdr:row>73</xdr:row>
      <xdr:rowOff>123825</xdr:rowOff>
    </xdr:to>
    <xdr:pic>
      <xdr:nvPicPr>
        <xdr:cNvPr id="2200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123825</xdr:colOff>
      <xdr:row>73</xdr:row>
      <xdr:rowOff>123825</xdr:rowOff>
    </xdr:to>
    <xdr:pic>
      <xdr:nvPicPr>
        <xdr:cNvPr id="2201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123825</xdr:colOff>
      <xdr:row>73</xdr:row>
      <xdr:rowOff>123825</xdr:rowOff>
    </xdr:to>
    <xdr:pic>
      <xdr:nvPicPr>
        <xdr:cNvPr id="2202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123825</xdr:colOff>
      <xdr:row>73</xdr:row>
      <xdr:rowOff>123825</xdr:rowOff>
    </xdr:to>
    <xdr:pic>
      <xdr:nvPicPr>
        <xdr:cNvPr id="2203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114300</xdr:colOff>
      <xdr:row>73</xdr:row>
      <xdr:rowOff>114300</xdr:rowOff>
    </xdr:to>
    <xdr:pic>
      <xdr:nvPicPr>
        <xdr:cNvPr id="2204" name="Picture 2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114300</xdr:colOff>
      <xdr:row>73</xdr:row>
      <xdr:rowOff>114300</xdr:rowOff>
    </xdr:to>
    <xdr:pic>
      <xdr:nvPicPr>
        <xdr:cNvPr id="2205" name="Picture 2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114300</xdr:colOff>
      <xdr:row>73</xdr:row>
      <xdr:rowOff>114300</xdr:rowOff>
    </xdr:to>
    <xdr:pic>
      <xdr:nvPicPr>
        <xdr:cNvPr id="2206" name="Picture 2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114300</xdr:colOff>
      <xdr:row>73</xdr:row>
      <xdr:rowOff>114300</xdr:rowOff>
    </xdr:to>
    <xdr:pic>
      <xdr:nvPicPr>
        <xdr:cNvPr id="2207" name="Picture 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114300</xdr:colOff>
      <xdr:row>73</xdr:row>
      <xdr:rowOff>114300</xdr:rowOff>
    </xdr:to>
    <xdr:pic>
      <xdr:nvPicPr>
        <xdr:cNvPr id="2208" name="Picture 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114300</xdr:colOff>
      <xdr:row>73</xdr:row>
      <xdr:rowOff>114300</xdr:rowOff>
    </xdr:to>
    <xdr:pic>
      <xdr:nvPicPr>
        <xdr:cNvPr id="2209" name="Picture 2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114300</xdr:colOff>
      <xdr:row>73</xdr:row>
      <xdr:rowOff>114300</xdr:rowOff>
    </xdr:to>
    <xdr:pic>
      <xdr:nvPicPr>
        <xdr:cNvPr id="2210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114300</xdr:colOff>
      <xdr:row>73</xdr:row>
      <xdr:rowOff>114300</xdr:rowOff>
    </xdr:to>
    <xdr:pic>
      <xdr:nvPicPr>
        <xdr:cNvPr id="2211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114300</xdr:colOff>
      <xdr:row>73</xdr:row>
      <xdr:rowOff>114300</xdr:rowOff>
    </xdr:to>
    <xdr:pic>
      <xdr:nvPicPr>
        <xdr:cNvPr id="2212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114300</xdr:colOff>
      <xdr:row>73</xdr:row>
      <xdr:rowOff>114300</xdr:rowOff>
    </xdr:to>
    <xdr:pic>
      <xdr:nvPicPr>
        <xdr:cNvPr id="2213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114300</xdr:colOff>
      <xdr:row>73</xdr:row>
      <xdr:rowOff>114300</xdr:rowOff>
    </xdr:to>
    <xdr:pic>
      <xdr:nvPicPr>
        <xdr:cNvPr id="2214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114300</xdr:colOff>
      <xdr:row>73</xdr:row>
      <xdr:rowOff>114300</xdr:rowOff>
    </xdr:to>
    <xdr:pic>
      <xdr:nvPicPr>
        <xdr:cNvPr id="2215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21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21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21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21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123825</xdr:colOff>
      <xdr:row>73</xdr:row>
      <xdr:rowOff>123825</xdr:rowOff>
    </xdr:to>
    <xdr:pic>
      <xdr:nvPicPr>
        <xdr:cNvPr id="2220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123825</xdr:colOff>
      <xdr:row>73</xdr:row>
      <xdr:rowOff>123825</xdr:rowOff>
    </xdr:to>
    <xdr:pic>
      <xdr:nvPicPr>
        <xdr:cNvPr id="2221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123825</xdr:colOff>
      <xdr:row>73</xdr:row>
      <xdr:rowOff>123825</xdr:rowOff>
    </xdr:to>
    <xdr:pic>
      <xdr:nvPicPr>
        <xdr:cNvPr id="2222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123825</xdr:colOff>
      <xdr:row>73</xdr:row>
      <xdr:rowOff>123825</xdr:rowOff>
    </xdr:to>
    <xdr:pic>
      <xdr:nvPicPr>
        <xdr:cNvPr id="2223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123825</xdr:colOff>
      <xdr:row>73</xdr:row>
      <xdr:rowOff>123825</xdr:rowOff>
    </xdr:to>
    <xdr:pic>
      <xdr:nvPicPr>
        <xdr:cNvPr id="222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123825</xdr:colOff>
      <xdr:row>73</xdr:row>
      <xdr:rowOff>123825</xdr:rowOff>
    </xdr:to>
    <xdr:pic>
      <xdr:nvPicPr>
        <xdr:cNvPr id="22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123825</xdr:colOff>
      <xdr:row>73</xdr:row>
      <xdr:rowOff>123825</xdr:rowOff>
    </xdr:to>
    <xdr:pic>
      <xdr:nvPicPr>
        <xdr:cNvPr id="222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22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222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222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22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223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123825</xdr:colOff>
      <xdr:row>73</xdr:row>
      <xdr:rowOff>123825</xdr:rowOff>
    </xdr:to>
    <xdr:pic>
      <xdr:nvPicPr>
        <xdr:cNvPr id="22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73</xdr:row>
      <xdr:rowOff>0</xdr:rowOff>
    </xdr:from>
    <xdr:to>
      <xdr:col>47</xdr:col>
      <xdr:colOff>123825</xdr:colOff>
      <xdr:row>73</xdr:row>
      <xdr:rowOff>123825</xdr:rowOff>
    </xdr:to>
    <xdr:pic>
      <xdr:nvPicPr>
        <xdr:cNvPr id="223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3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73</xdr:row>
      <xdr:rowOff>0</xdr:rowOff>
    </xdr:from>
    <xdr:to>
      <xdr:col>47</xdr:col>
      <xdr:colOff>123825</xdr:colOff>
      <xdr:row>73</xdr:row>
      <xdr:rowOff>123825</xdr:rowOff>
    </xdr:to>
    <xdr:pic>
      <xdr:nvPicPr>
        <xdr:cNvPr id="223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3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73</xdr:row>
      <xdr:rowOff>0</xdr:rowOff>
    </xdr:from>
    <xdr:to>
      <xdr:col>47</xdr:col>
      <xdr:colOff>123825</xdr:colOff>
      <xdr:row>73</xdr:row>
      <xdr:rowOff>123825</xdr:rowOff>
    </xdr:to>
    <xdr:pic>
      <xdr:nvPicPr>
        <xdr:cNvPr id="223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3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73</xdr:row>
      <xdr:rowOff>0</xdr:rowOff>
    </xdr:from>
    <xdr:to>
      <xdr:col>47</xdr:col>
      <xdr:colOff>123825</xdr:colOff>
      <xdr:row>73</xdr:row>
      <xdr:rowOff>123825</xdr:rowOff>
    </xdr:to>
    <xdr:pic>
      <xdr:nvPicPr>
        <xdr:cNvPr id="22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3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73</xdr:row>
      <xdr:rowOff>0</xdr:rowOff>
    </xdr:from>
    <xdr:to>
      <xdr:col>47</xdr:col>
      <xdr:colOff>123825</xdr:colOff>
      <xdr:row>73</xdr:row>
      <xdr:rowOff>123825</xdr:rowOff>
    </xdr:to>
    <xdr:pic>
      <xdr:nvPicPr>
        <xdr:cNvPr id="223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3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73</xdr:row>
      <xdr:rowOff>0</xdr:rowOff>
    </xdr:from>
    <xdr:to>
      <xdr:col>47</xdr:col>
      <xdr:colOff>123825</xdr:colOff>
      <xdr:row>73</xdr:row>
      <xdr:rowOff>123825</xdr:rowOff>
    </xdr:to>
    <xdr:pic>
      <xdr:nvPicPr>
        <xdr:cNvPr id="223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3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22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64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224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64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22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64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224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64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224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64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73</xdr:row>
      <xdr:rowOff>0</xdr:rowOff>
    </xdr:from>
    <xdr:to>
      <xdr:col>56</xdr:col>
      <xdr:colOff>123825</xdr:colOff>
      <xdr:row>73</xdr:row>
      <xdr:rowOff>123825</xdr:rowOff>
    </xdr:to>
    <xdr:pic>
      <xdr:nvPicPr>
        <xdr:cNvPr id="224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64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73</xdr:row>
      <xdr:rowOff>0</xdr:rowOff>
    </xdr:from>
    <xdr:to>
      <xdr:col>88</xdr:col>
      <xdr:colOff>123825</xdr:colOff>
      <xdr:row>73</xdr:row>
      <xdr:rowOff>123825</xdr:rowOff>
    </xdr:to>
    <xdr:pic>
      <xdr:nvPicPr>
        <xdr:cNvPr id="22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87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73</xdr:row>
      <xdr:rowOff>0</xdr:rowOff>
    </xdr:from>
    <xdr:to>
      <xdr:col>88</xdr:col>
      <xdr:colOff>123825</xdr:colOff>
      <xdr:row>73</xdr:row>
      <xdr:rowOff>123825</xdr:rowOff>
    </xdr:to>
    <xdr:pic>
      <xdr:nvPicPr>
        <xdr:cNvPr id="224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87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73</xdr:row>
      <xdr:rowOff>0</xdr:rowOff>
    </xdr:from>
    <xdr:to>
      <xdr:col>88</xdr:col>
      <xdr:colOff>123825</xdr:colOff>
      <xdr:row>73</xdr:row>
      <xdr:rowOff>123825</xdr:rowOff>
    </xdr:to>
    <xdr:pic>
      <xdr:nvPicPr>
        <xdr:cNvPr id="224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87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73</xdr:row>
      <xdr:rowOff>0</xdr:rowOff>
    </xdr:from>
    <xdr:to>
      <xdr:col>88</xdr:col>
      <xdr:colOff>123825</xdr:colOff>
      <xdr:row>73</xdr:row>
      <xdr:rowOff>123825</xdr:rowOff>
    </xdr:to>
    <xdr:pic>
      <xdr:nvPicPr>
        <xdr:cNvPr id="224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87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73</xdr:row>
      <xdr:rowOff>0</xdr:rowOff>
    </xdr:from>
    <xdr:to>
      <xdr:col>88</xdr:col>
      <xdr:colOff>123825</xdr:colOff>
      <xdr:row>73</xdr:row>
      <xdr:rowOff>123825</xdr:rowOff>
    </xdr:to>
    <xdr:pic>
      <xdr:nvPicPr>
        <xdr:cNvPr id="224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87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73</xdr:row>
      <xdr:rowOff>0</xdr:rowOff>
    </xdr:from>
    <xdr:to>
      <xdr:col>88</xdr:col>
      <xdr:colOff>123825</xdr:colOff>
      <xdr:row>73</xdr:row>
      <xdr:rowOff>123825</xdr:rowOff>
    </xdr:to>
    <xdr:pic>
      <xdr:nvPicPr>
        <xdr:cNvPr id="225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87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225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225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225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225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225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225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225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225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99</xdr:col>
      <xdr:colOff>0</xdr:colOff>
      <xdr:row>73</xdr:row>
      <xdr:rowOff>0</xdr:rowOff>
    </xdr:from>
    <xdr:to>
      <xdr:col>99</xdr:col>
      <xdr:colOff>123825</xdr:colOff>
      <xdr:row>73</xdr:row>
      <xdr:rowOff>123825</xdr:rowOff>
    </xdr:to>
    <xdr:pic>
      <xdr:nvPicPr>
        <xdr:cNvPr id="225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662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260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261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262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263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123825</xdr:colOff>
      <xdr:row>73</xdr:row>
      <xdr:rowOff>123825</xdr:rowOff>
    </xdr:to>
    <xdr:pic>
      <xdr:nvPicPr>
        <xdr:cNvPr id="2264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123825</xdr:colOff>
      <xdr:row>73</xdr:row>
      <xdr:rowOff>123825</xdr:rowOff>
    </xdr:to>
    <xdr:pic>
      <xdr:nvPicPr>
        <xdr:cNvPr id="2265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123825</xdr:colOff>
      <xdr:row>73</xdr:row>
      <xdr:rowOff>123825</xdr:rowOff>
    </xdr:to>
    <xdr:pic>
      <xdr:nvPicPr>
        <xdr:cNvPr id="2266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87</xdr:col>
      <xdr:colOff>123825</xdr:colOff>
      <xdr:row>73</xdr:row>
      <xdr:rowOff>123825</xdr:rowOff>
    </xdr:to>
    <xdr:pic>
      <xdr:nvPicPr>
        <xdr:cNvPr id="2267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9975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6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6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7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1362075</xdr:colOff>
      <xdr:row>33</xdr:row>
      <xdr:rowOff>0</xdr:rowOff>
    </xdr:from>
    <xdr:to>
      <xdr:col>44</xdr:col>
      <xdr:colOff>1485900</xdr:colOff>
      <xdr:row>33</xdr:row>
      <xdr:rowOff>123825</xdr:rowOff>
    </xdr:to>
    <xdr:pic>
      <xdr:nvPicPr>
        <xdr:cNvPr id="2271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72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73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74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75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227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227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227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123825</xdr:colOff>
      <xdr:row>15</xdr:row>
      <xdr:rowOff>123825</xdr:rowOff>
    </xdr:to>
    <xdr:pic>
      <xdr:nvPicPr>
        <xdr:cNvPr id="227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0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1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2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3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4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5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6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7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8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89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90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91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92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93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94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95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96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97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123825</xdr:colOff>
      <xdr:row>33</xdr:row>
      <xdr:rowOff>123825</xdr:rowOff>
    </xdr:to>
    <xdr:pic>
      <xdr:nvPicPr>
        <xdr:cNvPr id="2298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299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300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301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123825</xdr:colOff>
      <xdr:row>73</xdr:row>
      <xdr:rowOff>123825</xdr:rowOff>
    </xdr:to>
    <xdr:pic>
      <xdr:nvPicPr>
        <xdr:cNvPr id="2302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0</xdr:colOff>
      <xdr:row>44</xdr:row>
      <xdr:rowOff>123825</xdr:rowOff>
    </xdr:to>
    <xdr:pic>
      <xdr:nvPicPr>
        <xdr:cNvPr id="2303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0</xdr:colOff>
      <xdr:row>44</xdr:row>
      <xdr:rowOff>123825</xdr:rowOff>
    </xdr:to>
    <xdr:pic>
      <xdr:nvPicPr>
        <xdr:cNvPr id="2304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0</xdr:colOff>
      <xdr:row>44</xdr:row>
      <xdr:rowOff>123825</xdr:rowOff>
    </xdr:to>
    <xdr:pic>
      <xdr:nvPicPr>
        <xdr:cNvPr id="2305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0</xdr:colOff>
      <xdr:row>49</xdr:row>
      <xdr:rowOff>123825</xdr:rowOff>
    </xdr:to>
    <xdr:pic>
      <xdr:nvPicPr>
        <xdr:cNvPr id="2306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07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0</xdr:colOff>
      <xdr:row>50</xdr:row>
      <xdr:rowOff>123825</xdr:rowOff>
    </xdr:to>
    <xdr:pic>
      <xdr:nvPicPr>
        <xdr:cNvPr id="2308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0</xdr:colOff>
      <xdr:row>50</xdr:row>
      <xdr:rowOff>123825</xdr:rowOff>
    </xdr:to>
    <xdr:pic>
      <xdr:nvPicPr>
        <xdr:cNvPr id="2309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10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11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0</xdr:colOff>
      <xdr:row>51</xdr:row>
      <xdr:rowOff>123825</xdr:rowOff>
    </xdr:to>
    <xdr:pic>
      <xdr:nvPicPr>
        <xdr:cNvPr id="2312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0</xdr:colOff>
      <xdr:row>51</xdr:row>
      <xdr:rowOff>123825</xdr:rowOff>
    </xdr:to>
    <xdr:pic>
      <xdr:nvPicPr>
        <xdr:cNvPr id="2313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0</xdr:colOff>
      <xdr:row>52</xdr:row>
      <xdr:rowOff>123825</xdr:rowOff>
    </xdr:to>
    <xdr:pic>
      <xdr:nvPicPr>
        <xdr:cNvPr id="2314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15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16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17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18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19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20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21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22" name="Picture 1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23" name="Picture 1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24" name="Picture 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0</xdr:colOff>
      <xdr:row>45</xdr:row>
      <xdr:rowOff>123825</xdr:rowOff>
    </xdr:to>
    <xdr:pic>
      <xdr:nvPicPr>
        <xdr:cNvPr id="2325" name="Picture 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20782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123825</xdr:colOff>
      <xdr:row>21</xdr:row>
      <xdr:rowOff>123825</xdr:rowOff>
    </xdr:to>
    <xdr:pic>
      <xdr:nvPicPr>
        <xdr:cNvPr id="2078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123825</xdr:colOff>
      <xdr:row>27</xdr:row>
      <xdr:rowOff>123825</xdr:rowOff>
    </xdr:to>
    <xdr:pic>
      <xdr:nvPicPr>
        <xdr:cNvPr id="20784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229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785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496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2078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200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0787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788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789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686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26</xdr:row>
      <xdr:rowOff>0</xdr:rowOff>
    </xdr:from>
    <xdr:to>
      <xdr:col>2</xdr:col>
      <xdr:colOff>1485900</xdr:colOff>
      <xdr:row>26</xdr:row>
      <xdr:rowOff>118509</xdr:rowOff>
    </xdr:to>
    <xdr:pic>
      <xdr:nvPicPr>
        <xdr:cNvPr id="20790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0481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123825</xdr:rowOff>
    </xdr:to>
    <xdr:pic>
      <xdr:nvPicPr>
        <xdr:cNvPr id="20791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496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20792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20793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200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794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795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010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796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0797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123825</xdr:rowOff>
    </xdr:to>
    <xdr:pic>
      <xdr:nvPicPr>
        <xdr:cNvPr id="20798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496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114300</xdr:rowOff>
    </xdr:to>
    <xdr:pic>
      <xdr:nvPicPr>
        <xdr:cNvPr id="20799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152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114300</xdr:rowOff>
    </xdr:to>
    <xdr:pic>
      <xdr:nvPicPr>
        <xdr:cNvPr id="20800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152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10</xdr:row>
      <xdr:rowOff>114300</xdr:rowOff>
    </xdr:to>
    <xdr:pic>
      <xdr:nvPicPr>
        <xdr:cNvPr id="20801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476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10</xdr:row>
      <xdr:rowOff>114300</xdr:rowOff>
    </xdr:to>
    <xdr:pic>
      <xdr:nvPicPr>
        <xdr:cNvPr id="20802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476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114300</xdr:rowOff>
    </xdr:to>
    <xdr:pic>
      <xdr:nvPicPr>
        <xdr:cNvPr id="20803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638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20804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124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20805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124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0806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0807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0808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0809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0810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9525</xdr:rowOff>
    </xdr:from>
    <xdr:to>
      <xdr:col>2</xdr:col>
      <xdr:colOff>123825</xdr:colOff>
      <xdr:row>15</xdr:row>
      <xdr:rowOff>123825</xdr:rowOff>
    </xdr:to>
    <xdr:pic>
      <xdr:nvPicPr>
        <xdr:cNvPr id="20811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29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20812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20813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20814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20815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20816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20817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20818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20819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20820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20821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19</xdr:row>
      <xdr:rowOff>114300</xdr:rowOff>
    </xdr:to>
    <xdr:pic>
      <xdr:nvPicPr>
        <xdr:cNvPr id="2082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771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20</xdr:row>
      <xdr:rowOff>114300</xdr:rowOff>
    </xdr:to>
    <xdr:pic>
      <xdr:nvPicPr>
        <xdr:cNvPr id="2082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20</xdr:row>
      <xdr:rowOff>114300</xdr:rowOff>
    </xdr:to>
    <xdr:pic>
      <xdr:nvPicPr>
        <xdr:cNvPr id="2082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21</xdr:row>
      <xdr:rowOff>114300</xdr:rowOff>
    </xdr:to>
    <xdr:pic>
      <xdr:nvPicPr>
        <xdr:cNvPr id="2082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21</xdr:row>
      <xdr:rowOff>114300</xdr:rowOff>
    </xdr:to>
    <xdr:pic>
      <xdr:nvPicPr>
        <xdr:cNvPr id="20826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0828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4960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114300</xdr:colOff>
      <xdr:row>27</xdr:row>
      <xdr:rowOff>114300</xdr:rowOff>
    </xdr:to>
    <xdr:pic>
      <xdr:nvPicPr>
        <xdr:cNvPr id="20829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2291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0830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4960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0831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4960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0832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4960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0833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0834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0835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0836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010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083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010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20838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743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20839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743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840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496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841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686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842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686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0843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686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25</xdr:row>
      <xdr:rowOff>0</xdr:rowOff>
    </xdr:from>
    <xdr:to>
      <xdr:col>2</xdr:col>
      <xdr:colOff>1485900</xdr:colOff>
      <xdr:row>25</xdr:row>
      <xdr:rowOff>114300</xdr:rowOff>
    </xdr:to>
    <xdr:pic>
      <xdr:nvPicPr>
        <xdr:cNvPr id="20844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7433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20845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743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4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47" name="Picture 2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48" name="Picture 2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49" name="Picture 2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50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51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36</xdr:row>
      <xdr:rowOff>0</xdr:rowOff>
    </xdr:from>
    <xdr:to>
      <xdr:col>2</xdr:col>
      <xdr:colOff>1485900</xdr:colOff>
      <xdr:row>36</xdr:row>
      <xdr:rowOff>114300</xdr:rowOff>
    </xdr:to>
    <xdr:pic>
      <xdr:nvPicPr>
        <xdr:cNvPr id="20852" name="Picture 2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9818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53" name="Picture 2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54" name="Picture 2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55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56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57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58" name="Picture 2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59" name="Picture 2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0" name="Picture 21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1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2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3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4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5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6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7" name="Picture 21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8" name="Picture 21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69" name="Picture 21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0" name="Picture 21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1" name="Picture 21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2" name="Picture 21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3" name="Picture 21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4" name="Picture 21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5" name="Picture 21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6" name="Picture 21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7" name="Picture 21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8" name="Picture 21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79" name="Picture 22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0" name="Picture 22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1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2" name="Picture 22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3" name="Picture 22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4" name="Picture 22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5" name="Picture 22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6" name="Picture 22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7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8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89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90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0891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92" name="Picture 2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93" name="Picture 2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94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95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96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36</xdr:row>
      <xdr:rowOff>0</xdr:rowOff>
    </xdr:from>
    <xdr:to>
      <xdr:col>2</xdr:col>
      <xdr:colOff>1485900</xdr:colOff>
      <xdr:row>36</xdr:row>
      <xdr:rowOff>114300</xdr:rowOff>
    </xdr:to>
    <xdr:pic>
      <xdr:nvPicPr>
        <xdr:cNvPr id="20897" name="Picture 22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9818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898" name="Picture 22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20899" name="Picture 22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20900" name="Picture 22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20901" name="Picture 22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20902" name="Picture 22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0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04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05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36</xdr:row>
      <xdr:rowOff>0</xdr:rowOff>
    </xdr:from>
    <xdr:to>
      <xdr:col>2</xdr:col>
      <xdr:colOff>1485900</xdr:colOff>
      <xdr:row>36</xdr:row>
      <xdr:rowOff>123825</xdr:rowOff>
    </xdr:to>
    <xdr:pic>
      <xdr:nvPicPr>
        <xdr:cNvPr id="20906" name="Picture 22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07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08" name="Picture 22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09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0" name="Picture 22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1" name="Picture 22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2" name="Picture 22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3" name="Picture 22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4" name="Picture 22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5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6" name="Picture 22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7" name="Picture 22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8" name="Picture 22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19" name="Picture 22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0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1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2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3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4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5" name="Picture 22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6" name="Picture 22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7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8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29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2" name="Picture 22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3" name="Picture 22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4" name="Picture 22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5" name="Picture 22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6" name="Picture 22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7" name="Picture 22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8" name="Picture 22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39" name="Picture 22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123825</xdr:colOff>
      <xdr:row>19</xdr:row>
      <xdr:rowOff>123825</xdr:rowOff>
    </xdr:to>
    <xdr:pic>
      <xdr:nvPicPr>
        <xdr:cNvPr id="20940" name="Picture 23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771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123825</xdr:colOff>
      <xdr:row>19</xdr:row>
      <xdr:rowOff>123825</xdr:rowOff>
    </xdr:to>
    <xdr:pic>
      <xdr:nvPicPr>
        <xdr:cNvPr id="20941" name="Picture 23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771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123825</xdr:colOff>
      <xdr:row>19</xdr:row>
      <xdr:rowOff>123825</xdr:rowOff>
    </xdr:to>
    <xdr:pic>
      <xdr:nvPicPr>
        <xdr:cNvPr id="20942" name="Picture 23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771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123825</xdr:colOff>
      <xdr:row>19</xdr:row>
      <xdr:rowOff>123825</xdr:rowOff>
    </xdr:to>
    <xdr:pic>
      <xdr:nvPicPr>
        <xdr:cNvPr id="20943" name="Picture 23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771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44" name="Picture 23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45" name="Picture 23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46" name="Picture 23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36</xdr:row>
      <xdr:rowOff>0</xdr:rowOff>
    </xdr:from>
    <xdr:to>
      <xdr:col>2</xdr:col>
      <xdr:colOff>1485900</xdr:colOff>
      <xdr:row>36</xdr:row>
      <xdr:rowOff>123825</xdr:rowOff>
    </xdr:to>
    <xdr:pic>
      <xdr:nvPicPr>
        <xdr:cNvPr id="20947" name="Picture 23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48" name="Picture 23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49" name="Picture 23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0" name="Picture 23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1" name="Picture 23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2" name="Picture 23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3" name="Picture 23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4" name="Picture 23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5" name="Picture 23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6" name="Picture 23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7" name="Picture 23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8" name="Picture 23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59" name="Picture 23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60" name="Picture 23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61" name="Picture 23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0962" name="Picture 23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981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183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184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185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186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8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8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37</xdr:row>
      <xdr:rowOff>0</xdr:rowOff>
    </xdr:from>
    <xdr:to>
      <xdr:col>2</xdr:col>
      <xdr:colOff>1485900</xdr:colOff>
      <xdr:row>37</xdr:row>
      <xdr:rowOff>123825</xdr:rowOff>
    </xdr:to>
    <xdr:pic>
      <xdr:nvPicPr>
        <xdr:cNvPr id="190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91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92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93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94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95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96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97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98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199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0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1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2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3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4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5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6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7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8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09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10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11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12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13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14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15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16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17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196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197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123825</xdr:rowOff>
    </xdr:to>
    <xdr:pic>
      <xdr:nvPicPr>
        <xdr:cNvPr id="24198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123825</xdr:rowOff>
    </xdr:to>
    <xdr:pic>
      <xdr:nvPicPr>
        <xdr:cNvPr id="24199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00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01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02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609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0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123825</xdr:rowOff>
    </xdr:to>
    <xdr:pic>
      <xdr:nvPicPr>
        <xdr:cNvPr id="24204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05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06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07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08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09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0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1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2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476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3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476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4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38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5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00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6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00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7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8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19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20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21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124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22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124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23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24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25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26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27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123825</xdr:colOff>
      <xdr:row>0</xdr:row>
      <xdr:rowOff>114300</xdr:rowOff>
    </xdr:to>
    <xdr:pic>
      <xdr:nvPicPr>
        <xdr:cNvPr id="24228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29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29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0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1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2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3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4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5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6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7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8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39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40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41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42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43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114300</xdr:rowOff>
    </xdr:to>
    <xdr:pic>
      <xdr:nvPicPr>
        <xdr:cNvPr id="24244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422910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4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4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123825</xdr:rowOff>
    </xdr:to>
    <xdr:pic>
      <xdr:nvPicPr>
        <xdr:cNvPr id="2424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123825</xdr:rowOff>
    </xdr:to>
    <xdr:pic>
      <xdr:nvPicPr>
        <xdr:cNvPr id="24248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49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50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51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609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52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123825</xdr:rowOff>
    </xdr:to>
    <xdr:pic>
      <xdr:nvPicPr>
        <xdr:cNvPr id="24253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54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55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56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57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58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59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0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1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476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2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476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3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38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4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00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5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00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6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7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8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69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70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124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71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124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72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73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74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75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76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123825</xdr:colOff>
      <xdr:row>0</xdr:row>
      <xdr:rowOff>114300</xdr:rowOff>
    </xdr:to>
    <xdr:pic>
      <xdr:nvPicPr>
        <xdr:cNvPr id="24277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29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78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79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80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81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82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83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84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85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86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87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288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89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90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91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92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47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114300</xdr:rowOff>
    </xdr:to>
    <xdr:pic>
      <xdr:nvPicPr>
        <xdr:cNvPr id="24293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422910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94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95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9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97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298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118782</xdr:rowOff>
    </xdr:to>
    <xdr:pic>
      <xdr:nvPicPr>
        <xdr:cNvPr id="24299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1191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00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01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02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0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0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05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06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07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08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09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0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1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2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3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4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5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7820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6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43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7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43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8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105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19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267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20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267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21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22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23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24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25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26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27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123825</xdr:colOff>
      <xdr:row>0</xdr:row>
      <xdr:rowOff>114300</xdr:rowOff>
    </xdr:to>
    <xdr:pic>
      <xdr:nvPicPr>
        <xdr:cNvPr id="24328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29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0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1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2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3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4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5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6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7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8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39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40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41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210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42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210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43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210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44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210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45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46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4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48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49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50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114300</xdr:rowOff>
    </xdr:to>
    <xdr:pic>
      <xdr:nvPicPr>
        <xdr:cNvPr id="24351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21824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52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315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53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315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54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315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55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315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56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315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57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315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5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123825</xdr:rowOff>
    </xdr:to>
    <xdr:pic>
      <xdr:nvPicPr>
        <xdr:cNvPr id="2435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60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61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43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62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43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63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43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64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43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65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43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66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267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67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267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68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69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70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371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753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7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7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7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7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76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77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78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79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0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1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77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6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7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8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89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2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3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4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5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6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7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8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399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620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00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0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095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02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0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419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0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362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0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0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1362075</xdr:colOff>
      <xdr:row>0</xdr:row>
      <xdr:rowOff>0</xdr:rowOff>
    </xdr:from>
    <xdr:to>
      <xdr:col>8</xdr:col>
      <xdr:colOff>123826</xdr:colOff>
      <xdr:row>0</xdr:row>
      <xdr:rowOff>118783</xdr:rowOff>
    </xdr:to>
    <xdr:pic>
      <xdr:nvPicPr>
        <xdr:cNvPr id="2440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048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0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609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09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10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11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12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362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13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067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14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15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16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17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18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19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95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0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8286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1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990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2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990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3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152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4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152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5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314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6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476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7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476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8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638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29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00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0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00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1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2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3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4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962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5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124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6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124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7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8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39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40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41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123825</xdr:colOff>
      <xdr:row>0</xdr:row>
      <xdr:rowOff>114300</xdr:rowOff>
    </xdr:to>
    <xdr:pic>
      <xdr:nvPicPr>
        <xdr:cNvPr id="24442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9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43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44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45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46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47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48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49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0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1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2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3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771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4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5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6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095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7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095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8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257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59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257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0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419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1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581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2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7433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3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067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4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067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5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6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7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8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114300</xdr:rowOff>
    </xdr:to>
    <xdr:pic>
      <xdr:nvPicPr>
        <xdr:cNvPr id="24469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70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743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71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743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72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73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74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524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1362075</xdr:colOff>
      <xdr:row>0</xdr:row>
      <xdr:rowOff>0</xdr:rowOff>
    </xdr:from>
    <xdr:to>
      <xdr:col>8</xdr:col>
      <xdr:colOff>123826</xdr:colOff>
      <xdr:row>0</xdr:row>
      <xdr:rowOff>114300</xdr:rowOff>
    </xdr:to>
    <xdr:pic>
      <xdr:nvPicPr>
        <xdr:cNvPr id="24475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37433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76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743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77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78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79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123825</xdr:colOff>
      <xdr:row>0</xdr:row>
      <xdr:rowOff>123825</xdr:rowOff>
    </xdr:to>
    <xdr:pic>
      <xdr:nvPicPr>
        <xdr:cNvPr id="24480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481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639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482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639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483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639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484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639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85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639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86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639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87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963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88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657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489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657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490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657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91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657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492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657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493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657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94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95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9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97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84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9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49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0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696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0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696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02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123825</xdr:rowOff>
    </xdr:to>
    <xdr:pic>
      <xdr:nvPicPr>
        <xdr:cNvPr id="2450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1696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04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020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05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105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06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105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07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267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08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267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509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510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511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114300</xdr:rowOff>
    </xdr:to>
    <xdr:pic>
      <xdr:nvPicPr>
        <xdr:cNvPr id="24512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13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14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15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16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17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18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19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20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21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123825</xdr:colOff>
      <xdr:row>0</xdr:row>
      <xdr:rowOff>114300</xdr:rowOff>
    </xdr:to>
    <xdr:pic>
      <xdr:nvPicPr>
        <xdr:cNvPr id="24522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248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23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24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25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26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27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28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29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887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30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210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31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210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32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372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33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372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34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35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020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36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020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37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020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114300</xdr:rowOff>
    </xdr:to>
    <xdr:pic>
      <xdr:nvPicPr>
        <xdr:cNvPr id="24538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39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0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182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1" name="Picture 1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2" name="Picture 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3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534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4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534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5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6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7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8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49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0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1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2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3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4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5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6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7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91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8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59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124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858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6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04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6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04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2</xdr:col>
      <xdr:colOff>1485900</xdr:colOff>
      <xdr:row>0</xdr:row>
      <xdr:rowOff>123825</xdr:rowOff>
    </xdr:to>
    <xdr:pic>
      <xdr:nvPicPr>
        <xdr:cNvPr id="2456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104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64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534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65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782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66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782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67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43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68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43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69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887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70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887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71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534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72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534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73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534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74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696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24575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858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34816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34817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34818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34819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34820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34821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34822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34823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123825</xdr:colOff>
      <xdr:row>0</xdr:row>
      <xdr:rowOff>123825</xdr:rowOff>
    </xdr:to>
    <xdr:pic>
      <xdr:nvPicPr>
        <xdr:cNvPr id="34824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23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391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392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393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394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39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39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397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45</xdr:row>
      <xdr:rowOff>0</xdr:rowOff>
    </xdr:from>
    <xdr:to>
      <xdr:col>2</xdr:col>
      <xdr:colOff>1485900</xdr:colOff>
      <xdr:row>45</xdr:row>
      <xdr:rowOff>123825</xdr:rowOff>
    </xdr:to>
    <xdr:pic>
      <xdr:nvPicPr>
        <xdr:cNvPr id="398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399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0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1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2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3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4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5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6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8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09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0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1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2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3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4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5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6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7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8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19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2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42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2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2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2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2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1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2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114300</xdr:rowOff>
    </xdr:to>
    <xdr:pic>
      <xdr:nvPicPr>
        <xdr:cNvPr id="22021" name="Picture 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114300</xdr:rowOff>
    </xdr:to>
    <xdr:pic>
      <xdr:nvPicPr>
        <xdr:cNvPr id="22022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23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2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26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2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28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29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30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31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32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33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34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35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36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037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38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39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40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41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42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43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44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45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46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114300</xdr:rowOff>
    </xdr:to>
    <xdr:pic>
      <xdr:nvPicPr>
        <xdr:cNvPr id="22047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114300</xdr:rowOff>
    </xdr:to>
    <xdr:pic>
      <xdr:nvPicPr>
        <xdr:cNvPr id="22048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049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0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1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2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3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4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5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6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7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8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59" name="Picture 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0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1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2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3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4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5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6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7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8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69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0" name="Picture 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1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6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7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8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79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80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81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82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83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84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85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57</xdr:row>
      <xdr:rowOff>0</xdr:rowOff>
    </xdr:from>
    <xdr:to>
      <xdr:col>2</xdr:col>
      <xdr:colOff>123825</xdr:colOff>
      <xdr:row>57</xdr:row>
      <xdr:rowOff>114300</xdr:rowOff>
    </xdr:to>
    <xdr:pic>
      <xdr:nvPicPr>
        <xdr:cNvPr id="22086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87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88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89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90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91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92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93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94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95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96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97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098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099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00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01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02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03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04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05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06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07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08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09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10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11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12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13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14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15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16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17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18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19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20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21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22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23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24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25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26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27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28" name="Picture 1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29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30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31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32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33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34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35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36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2137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38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39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40" name="Picture 1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41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42" name="Picture 1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43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44" name="Picture 1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45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46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47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22148" name="Picture 1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2149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2150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2151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2152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5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54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55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123825</xdr:rowOff>
    </xdr:to>
    <xdr:pic>
      <xdr:nvPicPr>
        <xdr:cNvPr id="22156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57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22158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22159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2216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2216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28575</xdr:rowOff>
    </xdr:from>
    <xdr:to>
      <xdr:col>2</xdr:col>
      <xdr:colOff>123825</xdr:colOff>
      <xdr:row>48</xdr:row>
      <xdr:rowOff>142875</xdr:rowOff>
    </xdr:to>
    <xdr:pic>
      <xdr:nvPicPr>
        <xdr:cNvPr id="22162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8009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22163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22164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22165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22166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167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168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169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170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171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48</xdr:row>
      <xdr:rowOff>9525</xdr:rowOff>
    </xdr:from>
    <xdr:to>
      <xdr:col>2</xdr:col>
      <xdr:colOff>123825</xdr:colOff>
      <xdr:row>48</xdr:row>
      <xdr:rowOff>123825</xdr:rowOff>
    </xdr:to>
    <xdr:pic>
      <xdr:nvPicPr>
        <xdr:cNvPr id="22172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7781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2173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2174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2175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2176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217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78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79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80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81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82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83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184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185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186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187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188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89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2190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191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192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193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194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2195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2196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2197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2198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123825</xdr:colOff>
      <xdr:row>32</xdr:row>
      <xdr:rowOff>123825</xdr:rowOff>
    </xdr:to>
    <xdr:pic>
      <xdr:nvPicPr>
        <xdr:cNvPr id="22199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81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123825</xdr:colOff>
      <xdr:row>32</xdr:row>
      <xdr:rowOff>123825</xdr:rowOff>
    </xdr:to>
    <xdr:pic>
      <xdr:nvPicPr>
        <xdr:cNvPr id="22200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81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123825</xdr:colOff>
      <xdr:row>53</xdr:row>
      <xdr:rowOff>123825</xdr:rowOff>
    </xdr:to>
    <xdr:pic>
      <xdr:nvPicPr>
        <xdr:cNvPr id="22201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02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123825</xdr:colOff>
      <xdr:row>54</xdr:row>
      <xdr:rowOff>123825</xdr:rowOff>
    </xdr:to>
    <xdr:pic>
      <xdr:nvPicPr>
        <xdr:cNvPr id="22203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123825</xdr:colOff>
      <xdr:row>54</xdr:row>
      <xdr:rowOff>123825</xdr:rowOff>
    </xdr:to>
    <xdr:pic>
      <xdr:nvPicPr>
        <xdr:cNvPr id="22204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05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06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123825</xdr:colOff>
      <xdr:row>55</xdr:row>
      <xdr:rowOff>123825</xdr:rowOff>
    </xdr:to>
    <xdr:pic>
      <xdr:nvPicPr>
        <xdr:cNvPr id="22207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123825</xdr:colOff>
      <xdr:row>55</xdr:row>
      <xdr:rowOff>123825</xdr:rowOff>
    </xdr:to>
    <xdr:pic>
      <xdr:nvPicPr>
        <xdr:cNvPr id="22208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123825</xdr:colOff>
      <xdr:row>56</xdr:row>
      <xdr:rowOff>123825</xdr:rowOff>
    </xdr:to>
    <xdr:pic>
      <xdr:nvPicPr>
        <xdr:cNvPr id="22209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10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11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12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13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14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15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16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17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18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19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20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21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123825</xdr:colOff>
      <xdr:row>46</xdr:row>
      <xdr:rowOff>123825</xdr:rowOff>
    </xdr:to>
    <xdr:pic>
      <xdr:nvPicPr>
        <xdr:cNvPr id="22222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123825</xdr:colOff>
      <xdr:row>46</xdr:row>
      <xdr:rowOff>123825</xdr:rowOff>
    </xdr:to>
    <xdr:pic>
      <xdr:nvPicPr>
        <xdr:cNvPr id="22223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123825</xdr:colOff>
      <xdr:row>46</xdr:row>
      <xdr:rowOff>123825</xdr:rowOff>
    </xdr:to>
    <xdr:pic>
      <xdr:nvPicPr>
        <xdr:cNvPr id="22224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25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26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27" name="Picture 1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28" name="Picture 1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29" name="Picture 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123825</xdr:colOff>
      <xdr:row>49</xdr:row>
      <xdr:rowOff>123825</xdr:rowOff>
    </xdr:to>
    <xdr:pic>
      <xdr:nvPicPr>
        <xdr:cNvPr id="22230" name="Picture 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31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32" name="Picture 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123825</xdr:colOff>
      <xdr:row>64</xdr:row>
      <xdr:rowOff>123825</xdr:rowOff>
    </xdr:to>
    <xdr:pic>
      <xdr:nvPicPr>
        <xdr:cNvPr id="22233" name="Picture 1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2234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2235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123825</xdr:colOff>
      <xdr:row>24</xdr:row>
      <xdr:rowOff>123825</xdr:rowOff>
    </xdr:to>
    <xdr:pic>
      <xdr:nvPicPr>
        <xdr:cNvPr id="22236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22237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048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123825</xdr:colOff>
      <xdr:row>27</xdr:row>
      <xdr:rowOff>123825</xdr:rowOff>
    </xdr:to>
    <xdr:pic>
      <xdr:nvPicPr>
        <xdr:cNvPr id="22238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371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22239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22240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22</xdr:row>
      <xdr:rowOff>142875</xdr:rowOff>
    </xdr:from>
    <xdr:to>
      <xdr:col>2</xdr:col>
      <xdr:colOff>1485900</xdr:colOff>
      <xdr:row>23</xdr:row>
      <xdr:rowOff>104775</xdr:rowOff>
    </xdr:to>
    <xdr:pic>
      <xdr:nvPicPr>
        <xdr:cNvPr id="22241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705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22242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22243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048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22244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30</xdr:row>
      <xdr:rowOff>123825</xdr:rowOff>
    </xdr:to>
    <xdr:pic>
      <xdr:nvPicPr>
        <xdr:cNvPr id="22245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85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123825</xdr:colOff>
      <xdr:row>31</xdr:row>
      <xdr:rowOff>123825</xdr:rowOff>
    </xdr:to>
    <xdr:pic>
      <xdr:nvPicPr>
        <xdr:cNvPr id="22246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019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123825</xdr:colOff>
      <xdr:row>27</xdr:row>
      <xdr:rowOff>123825</xdr:rowOff>
    </xdr:to>
    <xdr:pic>
      <xdr:nvPicPr>
        <xdr:cNvPr id="22247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371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22248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123825</xdr:colOff>
      <xdr:row>5</xdr:row>
      <xdr:rowOff>123825</xdr:rowOff>
    </xdr:to>
    <xdr:pic>
      <xdr:nvPicPr>
        <xdr:cNvPr id="22249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123825</xdr:colOff>
      <xdr:row>5</xdr:row>
      <xdr:rowOff>123825</xdr:rowOff>
    </xdr:to>
    <xdr:pic>
      <xdr:nvPicPr>
        <xdr:cNvPr id="22250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123825</xdr:colOff>
      <xdr:row>7</xdr:row>
      <xdr:rowOff>123825</xdr:rowOff>
    </xdr:to>
    <xdr:pic>
      <xdr:nvPicPr>
        <xdr:cNvPr id="22251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13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123825</xdr:colOff>
      <xdr:row>7</xdr:row>
      <xdr:rowOff>123825</xdr:rowOff>
    </xdr:to>
    <xdr:pic>
      <xdr:nvPicPr>
        <xdr:cNvPr id="22252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13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123825</xdr:colOff>
      <xdr:row>8</xdr:row>
      <xdr:rowOff>123825</xdr:rowOff>
    </xdr:to>
    <xdr:pic>
      <xdr:nvPicPr>
        <xdr:cNvPr id="22253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123825</xdr:colOff>
      <xdr:row>11</xdr:row>
      <xdr:rowOff>123825</xdr:rowOff>
    </xdr:to>
    <xdr:pic>
      <xdr:nvPicPr>
        <xdr:cNvPr id="22254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123825</xdr:colOff>
      <xdr:row>11</xdr:row>
      <xdr:rowOff>123825</xdr:rowOff>
    </xdr:to>
    <xdr:pic>
      <xdr:nvPicPr>
        <xdr:cNvPr id="22255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22256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22257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22258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22259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22260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12</xdr:row>
      <xdr:rowOff>9525</xdr:rowOff>
    </xdr:from>
    <xdr:to>
      <xdr:col>2</xdr:col>
      <xdr:colOff>123825</xdr:colOff>
      <xdr:row>12</xdr:row>
      <xdr:rowOff>123825</xdr:rowOff>
    </xdr:to>
    <xdr:pic>
      <xdr:nvPicPr>
        <xdr:cNvPr id="22261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52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123825</xdr:colOff>
      <xdr:row>13</xdr:row>
      <xdr:rowOff>123825</xdr:rowOff>
    </xdr:to>
    <xdr:pic>
      <xdr:nvPicPr>
        <xdr:cNvPr id="22262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123825</xdr:colOff>
      <xdr:row>13</xdr:row>
      <xdr:rowOff>123825</xdr:rowOff>
    </xdr:to>
    <xdr:pic>
      <xdr:nvPicPr>
        <xdr:cNvPr id="22263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123825</xdr:colOff>
      <xdr:row>13</xdr:row>
      <xdr:rowOff>123825</xdr:rowOff>
    </xdr:to>
    <xdr:pic>
      <xdr:nvPicPr>
        <xdr:cNvPr id="22264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123825</xdr:colOff>
      <xdr:row>13</xdr:row>
      <xdr:rowOff>123825</xdr:rowOff>
    </xdr:to>
    <xdr:pic>
      <xdr:nvPicPr>
        <xdr:cNvPr id="22265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22266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22267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22268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22269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22270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22271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227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227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227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227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2276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22277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22278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22279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123825</xdr:colOff>
      <xdr:row>24</xdr:row>
      <xdr:rowOff>123825</xdr:rowOff>
    </xdr:to>
    <xdr:pic>
      <xdr:nvPicPr>
        <xdr:cNvPr id="22280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22281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22282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22283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30</xdr:row>
      <xdr:rowOff>123825</xdr:rowOff>
    </xdr:to>
    <xdr:pic>
      <xdr:nvPicPr>
        <xdr:cNvPr id="22284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85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30</xdr:row>
      <xdr:rowOff>123825</xdr:rowOff>
    </xdr:to>
    <xdr:pic>
      <xdr:nvPicPr>
        <xdr:cNvPr id="22285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85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123825</xdr:colOff>
      <xdr:row>21</xdr:row>
      <xdr:rowOff>123825</xdr:rowOff>
    </xdr:to>
    <xdr:pic>
      <xdr:nvPicPr>
        <xdr:cNvPr id="22286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123825</xdr:colOff>
      <xdr:row>21</xdr:row>
      <xdr:rowOff>123825</xdr:rowOff>
    </xdr:to>
    <xdr:pic>
      <xdr:nvPicPr>
        <xdr:cNvPr id="22287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22288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22289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22290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21</xdr:row>
      <xdr:rowOff>0</xdr:rowOff>
    </xdr:from>
    <xdr:to>
      <xdr:col>2</xdr:col>
      <xdr:colOff>1485900</xdr:colOff>
      <xdr:row>21</xdr:row>
      <xdr:rowOff>123825</xdr:rowOff>
    </xdr:to>
    <xdr:pic>
      <xdr:nvPicPr>
        <xdr:cNvPr id="22291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123825</xdr:colOff>
      <xdr:row>21</xdr:row>
      <xdr:rowOff>123825</xdr:rowOff>
    </xdr:to>
    <xdr:pic>
      <xdr:nvPicPr>
        <xdr:cNvPr id="22292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2293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2294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2295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2296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2297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2298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2299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2300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30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2302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230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230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53</xdr:row>
      <xdr:rowOff>142875</xdr:rowOff>
    </xdr:from>
    <xdr:to>
      <xdr:col>2</xdr:col>
      <xdr:colOff>1485900</xdr:colOff>
      <xdr:row>54</xdr:row>
      <xdr:rowOff>104775</xdr:rowOff>
    </xdr:to>
    <xdr:pic>
      <xdr:nvPicPr>
        <xdr:cNvPr id="22305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724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06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2307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2308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2309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2310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2311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2312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22313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22314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22315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22316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22317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22318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22319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22320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22321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22322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23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24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25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26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27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28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2232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22330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331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2332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333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2334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2335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2336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2337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2338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52</xdr:row>
      <xdr:rowOff>0</xdr:rowOff>
    </xdr:from>
    <xdr:to>
      <xdr:col>2</xdr:col>
      <xdr:colOff>1485900</xdr:colOff>
      <xdr:row>52</xdr:row>
      <xdr:rowOff>123825</xdr:rowOff>
    </xdr:to>
    <xdr:pic>
      <xdr:nvPicPr>
        <xdr:cNvPr id="22339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2340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234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234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56</xdr:row>
      <xdr:rowOff>0</xdr:rowOff>
    </xdr:from>
    <xdr:to>
      <xdr:col>2</xdr:col>
      <xdr:colOff>1485900</xdr:colOff>
      <xdr:row>56</xdr:row>
      <xdr:rowOff>123825</xdr:rowOff>
    </xdr:to>
    <xdr:pic>
      <xdr:nvPicPr>
        <xdr:cNvPr id="2234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22344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22345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46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47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48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22349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2350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2351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2352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2353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2354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2355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56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57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58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59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60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2361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2362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63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64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65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66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367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368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369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2370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237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2372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237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50</xdr:row>
      <xdr:rowOff>0</xdr:rowOff>
    </xdr:from>
    <xdr:to>
      <xdr:col>2</xdr:col>
      <xdr:colOff>1485900</xdr:colOff>
      <xdr:row>50</xdr:row>
      <xdr:rowOff>123825</xdr:rowOff>
    </xdr:to>
    <xdr:pic>
      <xdr:nvPicPr>
        <xdr:cNvPr id="2237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2375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2376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2377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2378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2379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22380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81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2382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2383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2384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2385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2386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2387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123825</xdr:colOff>
      <xdr:row>32</xdr:row>
      <xdr:rowOff>123825</xdr:rowOff>
    </xdr:to>
    <xdr:pic>
      <xdr:nvPicPr>
        <xdr:cNvPr id="22388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81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123825</xdr:colOff>
      <xdr:row>32</xdr:row>
      <xdr:rowOff>123825</xdr:rowOff>
    </xdr:to>
    <xdr:pic>
      <xdr:nvPicPr>
        <xdr:cNvPr id="22389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81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382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123825</xdr:colOff>
      <xdr:row>19</xdr:row>
      <xdr:rowOff>123825</xdr:rowOff>
    </xdr:to>
    <xdr:pic>
      <xdr:nvPicPr>
        <xdr:cNvPr id="38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19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384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391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123825</xdr:colOff>
      <xdr:row>31</xdr:row>
      <xdr:rowOff>123825</xdr:rowOff>
    </xdr:to>
    <xdr:pic>
      <xdr:nvPicPr>
        <xdr:cNvPr id="385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362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386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771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24</xdr:row>
      <xdr:rowOff>0</xdr:rowOff>
    </xdr:from>
    <xdr:to>
      <xdr:col>2</xdr:col>
      <xdr:colOff>1485900</xdr:colOff>
      <xdr:row>24</xdr:row>
      <xdr:rowOff>118509</xdr:rowOff>
    </xdr:to>
    <xdr:pic>
      <xdr:nvPicPr>
        <xdr:cNvPr id="38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229100"/>
          <a:ext cx="123825" cy="11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38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123825</xdr:colOff>
      <xdr:row>31</xdr:row>
      <xdr:rowOff>123825</xdr:rowOff>
    </xdr:to>
    <xdr:pic>
      <xdr:nvPicPr>
        <xdr:cNvPr id="389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362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390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771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114300</xdr:rowOff>
    </xdr:to>
    <xdr:pic>
      <xdr:nvPicPr>
        <xdr:cNvPr id="391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152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114300</xdr:rowOff>
    </xdr:to>
    <xdr:pic>
      <xdr:nvPicPr>
        <xdr:cNvPr id="392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152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114300</xdr:rowOff>
    </xdr:to>
    <xdr:pic>
      <xdr:nvPicPr>
        <xdr:cNvPr id="393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638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114300</xdr:rowOff>
    </xdr:to>
    <xdr:pic>
      <xdr:nvPicPr>
        <xdr:cNvPr id="394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638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114300</xdr:rowOff>
    </xdr:to>
    <xdr:pic>
      <xdr:nvPicPr>
        <xdr:cNvPr id="395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800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12</xdr:row>
      <xdr:rowOff>114300</xdr:rowOff>
    </xdr:to>
    <xdr:pic>
      <xdr:nvPicPr>
        <xdr:cNvPr id="396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12</xdr:row>
      <xdr:rowOff>114300</xdr:rowOff>
    </xdr:to>
    <xdr:pic>
      <xdr:nvPicPr>
        <xdr:cNvPr id="397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286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398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399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400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401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402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447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13</xdr:row>
      <xdr:rowOff>9525</xdr:rowOff>
    </xdr:from>
    <xdr:to>
      <xdr:col>2</xdr:col>
      <xdr:colOff>123825</xdr:colOff>
      <xdr:row>13</xdr:row>
      <xdr:rowOff>123825</xdr:rowOff>
    </xdr:to>
    <xdr:pic>
      <xdr:nvPicPr>
        <xdr:cNvPr id="403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457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404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405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406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407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09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408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409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410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411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412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413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33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17</xdr:row>
      <xdr:rowOff>114300</xdr:rowOff>
    </xdr:to>
    <xdr:pic>
      <xdr:nvPicPr>
        <xdr:cNvPr id="414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415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416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19</xdr:row>
      <xdr:rowOff>114300</xdr:rowOff>
    </xdr:to>
    <xdr:pic>
      <xdr:nvPicPr>
        <xdr:cNvPr id="417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19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19</xdr:row>
      <xdr:rowOff>114300</xdr:rowOff>
    </xdr:to>
    <xdr:pic>
      <xdr:nvPicPr>
        <xdr:cNvPr id="418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19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114300</xdr:rowOff>
    </xdr:to>
    <xdr:pic>
      <xdr:nvPicPr>
        <xdr:cNvPr id="419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3910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420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067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421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067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23</xdr:row>
      <xdr:rowOff>0</xdr:rowOff>
    </xdr:from>
    <xdr:to>
      <xdr:col>2</xdr:col>
      <xdr:colOff>1485900</xdr:colOff>
      <xdr:row>23</xdr:row>
      <xdr:rowOff>114300</xdr:rowOff>
    </xdr:to>
    <xdr:pic>
      <xdr:nvPicPr>
        <xdr:cNvPr id="422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0671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423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067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424" name="Picture 22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425" name="Picture 22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426" name="Picture 22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427" name="Picture 22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428" name="Picture 23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429" name="Picture 23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430" name="Picture 23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431" name="Picture 23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43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43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43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43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57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3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37" name="Picture 2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38" name="Picture 2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39" name="Picture 2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40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41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114300</xdr:rowOff>
    </xdr:to>
    <xdr:pic>
      <xdr:nvPicPr>
        <xdr:cNvPr id="442" name="Picture 2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17220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43" name="Picture 2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44" name="Picture 2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45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46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47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48" name="Picture 2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49" name="Picture 2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0" name="Picture 21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1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2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3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4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5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6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7" name="Picture 21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8" name="Picture 21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59" name="Picture 21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0" name="Picture 21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1" name="Picture 21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2" name="Picture 21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3" name="Picture 21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4" name="Picture 21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5" name="Picture 21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6" name="Picture 21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7" name="Picture 21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8" name="Picture 21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69" name="Picture 22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0" name="Picture 22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1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2" name="Picture 22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3" name="Picture 22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4" name="Picture 22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5" name="Picture 22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6" name="Picture 22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7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8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79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80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481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82" name="Picture 2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83" name="Picture 2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84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85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86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114300</xdr:rowOff>
    </xdr:to>
    <xdr:pic>
      <xdr:nvPicPr>
        <xdr:cNvPr id="487" name="Picture 22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17220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88" name="Picture 22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9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9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123825</xdr:rowOff>
    </xdr:to>
    <xdr:pic>
      <xdr:nvPicPr>
        <xdr:cNvPr id="492" name="Picture 22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93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94" name="Picture 22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95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96" name="Picture 22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97" name="Picture 22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98" name="Picture 22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499" name="Picture 22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0" name="Picture 22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1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2" name="Picture 22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3" name="Picture 22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4" name="Picture 22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5" name="Picture 22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6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7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8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09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0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1" name="Picture 22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2" name="Picture 22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3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4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5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6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7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8" name="Picture 22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19" name="Picture 22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20" name="Picture 22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21" name="Picture 22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22" name="Picture 22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23" name="Picture 22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24" name="Picture 22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25" name="Picture 22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26" name="Picture 23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27" name="Picture 23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28" name="Picture 23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123825</xdr:rowOff>
    </xdr:to>
    <xdr:pic>
      <xdr:nvPicPr>
        <xdr:cNvPr id="529" name="Picture 23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0" name="Picture 23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1" name="Picture 23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2" name="Picture 23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3" name="Picture 23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4" name="Picture 23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5" name="Picture 23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6" name="Picture 23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7" name="Picture 23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8" name="Picture 23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39" name="Picture 23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40" name="Picture 23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41" name="Picture 23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42" name="Picture 23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43" name="Picture 23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544" name="Picture 23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172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4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4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47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35</xdr:row>
      <xdr:rowOff>0</xdr:rowOff>
    </xdr:from>
    <xdr:to>
      <xdr:col>2</xdr:col>
      <xdr:colOff>1485900</xdr:colOff>
      <xdr:row>35</xdr:row>
      <xdr:rowOff>123825</xdr:rowOff>
    </xdr:to>
    <xdr:pic>
      <xdr:nvPicPr>
        <xdr:cNvPr id="548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49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0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1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2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3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4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5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6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8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59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0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1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2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3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4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5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6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7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8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69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7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57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33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57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277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57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277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57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277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57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277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8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8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8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8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8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9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9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9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9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1</xdr:row>
      <xdr:rowOff>0</xdr:rowOff>
    </xdr:from>
    <xdr:to>
      <xdr:col>2</xdr:col>
      <xdr:colOff>1485900</xdr:colOff>
      <xdr:row>1</xdr:row>
      <xdr:rowOff>123825</xdr:rowOff>
    </xdr:to>
    <xdr:pic>
      <xdr:nvPicPr>
        <xdr:cNvPr id="26694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695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696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69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698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69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0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8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09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10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11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12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1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1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15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16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17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18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19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20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21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22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23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24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25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26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27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28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29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30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31" name="Picture 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32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1</xdr:row>
      <xdr:rowOff>0</xdr:rowOff>
    </xdr:from>
    <xdr:to>
      <xdr:col>2</xdr:col>
      <xdr:colOff>1485900</xdr:colOff>
      <xdr:row>1</xdr:row>
      <xdr:rowOff>123825</xdr:rowOff>
    </xdr:to>
    <xdr:pic>
      <xdr:nvPicPr>
        <xdr:cNvPr id="26733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34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35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36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37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38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39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0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1" name="Picture 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2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3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4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5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6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7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8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49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0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1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2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3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4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5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6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7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8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59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0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1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2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3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4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5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6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7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8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69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0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1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2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3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4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5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6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7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8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79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80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81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82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83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84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85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86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87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88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89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90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91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92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93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94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95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96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97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798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799" name="Picture 1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00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01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02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03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04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05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06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07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08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09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10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11" name="Picture 1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12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13" name="Picture 1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14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15" name="Picture 1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16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17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18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19" name="Picture 1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20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21" name="Picture 1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123825</xdr:colOff>
      <xdr:row>1</xdr:row>
      <xdr:rowOff>123825</xdr:rowOff>
    </xdr:to>
    <xdr:pic>
      <xdr:nvPicPr>
        <xdr:cNvPr id="26822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23" name="Picture 1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24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25" name="Picture 1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26" name="Picture 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27" name="Picture 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28" name="Picture 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29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30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31" name="Picture 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32" name="Picture 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123825</xdr:colOff>
      <xdr:row>1</xdr:row>
      <xdr:rowOff>123825</xdr:rowOff>
    </xdr:to>
    <xdr:pic>
      <xdr:nvPicPr>
        <xdr:cNvPr id="26833" name="Picture 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34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35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36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37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38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26839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26840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26841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26842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4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44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45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63</xdr:row>
      <xdr:rowOff>0</xdr:rowOff>
    </xdr:from>
    <xdr:to>
      <xdr:col>2</xdr:col>
      <xdr:colOff>1485900</xdr:colOff>
      <xdr:row>63</xdr:row>
      <xdr:rowOff>123825</xdr:rowOff>
    </xdr:to>
    <xdr:pic>
      <xdr:nvPicPr>
        <xdr:cNvPr id="26846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47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123825</xdr:colOff>
      <xdr:row>59</xdr:row>
      <xdr:rowOff>123825</xdr:rowOff>
    </xdr:to>
    <xdr:pic>
      <xdr:nvPicPr>
        <xdr:cNvPr id="26848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123825</xdr:colOff>
      <xdr:row>59</xdr:row>
      <xdr:rowOff>123825</xdr:rowOff>
    </xdr:to>
    <xdr:pic>
      <xdr:nvPicPr>
        <xdr:cNvPr id="26849" name="Picture 36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53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123825</xdr:colOff>
      <xdr:row>61</xdr:row>
      <xdr:rowOff>123825</xdr:rowOff>
    </xdr:to>
    <xdr:pic>
      <xdr:nvPicPr>
        <xdr:cNvPr id="2685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877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123825</xdr:colOff>
      <xdr:row>61</xdr:row>
      <xdr:rowOff>123825</xdr:rowOff>
    </xdr:to>
    <xdr:pic>
      <xdr:nvPicPr>
        <xdr:cNvPr id="2685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877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114300</xdr:rowOff>
    </xdr:to>
    <xdr:pic>
      <xdr:nvPicPr>
        <xdr:cNvPr id="26852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394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53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848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54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848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55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848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56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848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57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58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59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60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61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63</xdr:row>
      <xdr:rowOff>0</xdr:rowOff>
    </xdr:from>
    <xdr:to>
      <xdr:col>2</xdr:col>
      <xdr:colOff>123825</xdr:colOff>
      <xdr:row>63</xdr:row>
      <xdr:rowOff>114300</xdr:rowOff>
    </xdr:to>
    <xdr:pic>
      <xdr:nvPicPr>
        <xdr:cNvPr id="26862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1020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63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64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65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66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6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68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69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0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1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2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3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4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5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6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7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8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79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80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81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82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83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84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85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86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87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888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6889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6890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891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892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893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894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895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896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897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898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899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0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1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2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3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0687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4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0687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5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0687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6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7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8" name="Picture 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6909" name="Picture 1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1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1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1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1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63</xdr:row>
      <xdr:rowOff>0</xdr:rowOff>
    </xdr:from>
    <xdr:to>
      <xdr:col>2</xdr:col>
      <xdr:colOff>1485900</xdr:colOff>
      <xdr:row>63</xdr:row>
      <xdr:rowOff>123825</xdr:rowOff>
    </xdr:to>
    <xdr:pic>
      <xdr:nvPicPr>
        <xdr:cNvPr id="26914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123825</xdr:colOff>
      <xdr:row>62</xdr:row>
      <xdr:rowOff>123825</xdr:rowOff>
    </xdr:to>
    <xdr:pic>
      <xdr:nvPicPr>
        <xdr:cNvPr id="26915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16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17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18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56</xdr:row>
      <xdr:rowOff>114300</xdr:rowOff>
    </xdr:to>
    <xdr:pic>
      <xdr:nvPicPr>
        <xdr:cNvPr id="26919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067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6920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26921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114300</xdr:rowOff>
    </xdr:to>
    <xdr:pic>
      <xdr:nvPicPr>
        <xdr:cNvPr id="2692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916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114300</xdr:rowOff>
    </xdr:to>
    <xdr:pic>
      <xdr:nvPicPr>
        <xdr:cNvPr id="2692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916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114300</xdr:rowOff>
    </xdr:to>
    <xdr:pic>
      <xdr:nvPicPr>
        <xdr:cNvPr id="2692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916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114300</xdr:colOff>
      <xdr:row>58</xdr:row>
      <xdr:rowOff>114300</xdr:rowOff>
    </xdr:to>
    <xdr:pic>
      <xdr:nvPicPr>
        <xdr:cNvPr id="2692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916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114300</xdr:colOff>
      <xdr:row>59</xdr:row>
      <xdr:rowOff>114300</xdr:rowOff>
    </xdr:to>
    <xdr:pic>
      <xdr:nvPicPr>
        <xdr:cNvPr id="26926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535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114300</xdr:colOff>
      <xdr:row>59</xdr:row>
      <xdr:rowOff>114300</xdr:rowOff>
    </xdr:to>
    <xdr:pic>
      <xdr:nvPicPr>
        <xdr:cNvPr id="26927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535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114300</xdr:colOff>
      <xdr:row>61</xdr:row>
      <xdr:rowOff>114300</xdr:rowOff>
    </xdr:to>
    <xdr:pic>
      <xdr:nvPicPr>
        <xdr:cNvPr id="26928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877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114300</xdr:colOff>
      <xdr:row>61</xdr:row>
      <xdr:rowOff>114300</xdr:rowOff>
    </xdr:to>
    <xdr:pic>
      <xdr:nvPicPr>
        <xdr:cNvPr id="26929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877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114300</xdr:colOff>
      <xdr:row>61</xdr:row>
      <xdr:rowOff>114300</xdr:rowOff>
    </xdr:to>
    <xdr:pic>
      <xdr:nvPicPr>
        <xdr:cNvPr id="26930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877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114300</xdr:colOff>
      <xdr:row>61</xdr:row>
      <xdr:rowOff>114300</xdr:rowOff>
    </xdr:to>
    <xdr:pic>
      <xdr:nvPicPr>
        <xdr:cNvPr id="26931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877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114300</xdr:colOff>
      <xdr:row>62</xdr:row>
      <xdr:rowOff>114300</xdr:rowOff>
    </xdr:to>
    <xdr:pic>
      <xdr:nvPicPr>
        <xdr:cNvPr id="26932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114300</xdr:colOff>
      <xdr:row>62</xdr:row>
      <xdr:rowOff>114300</xdr:rowOff>
    </xdr:to>
    <xdr:pic>
      <xdr:nvPicPr>
        <xdr:cNvPr id="26933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114300</xdr:colOff>
      <xdr:row>62</xdr:row>
      <xdr:rowOff>114300</xdr:rowOff>
    </xdr:to>
    <xdr:pic>
      <xdr:nvPicPr>
        <xdr:cNvPr id="26934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114300</xdr:colOff>
      <xdr:row>62</xdr:row>
      <xdr:rowOff>114300</xdr:rowOff>
    </xdr:to>
    <xdr:pic>
      <xdr:nvPicPr>
        <xdr:cNvPr id="26935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114300</xdr:colOff>
      <xdr:row>62</xdr:row>
      <xdr:rowOff>114300</xdr:rowOff>
    </xdr:to>
    <xdr:pic>
      <xdr:nvPicPr>
        <xdr:cNvPr id="26936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114300</xdr:colOff>
      <xdr:row>62</xdr:row>
      <xdr:rowOff>114300</xdr:rowOff>
    </xdr:to>
    <xdr:pic>
      <xdr:nvPicPr>
        <xdr:cNvPr id="26937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114300</xdr:rowOff>
    </xdr:to>
    <xdr:pic>
      <xdr:nvPicPr>
        <xdr:cNvPr id="26938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525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114300</xdr:rowOff>
    </xdr:to>
    <xdr:pic>
      <xdr:nvPicPr>
        <xdr:cNvPr id="26939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525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114300</xdr:rowOff>
    </xdr:to>
    <xdr:pic>
      <xdr:nvPicPr>
        <xdr:cNvPr id="26940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114300</xdr:rowOff>
    </xdr:to>
    <xdr:pic>
      <xdr:nvPicPr>
        <xdr:cNvPr id="26941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114300</xdr:rowOff>
    </xdr:to>
    <xdr:pic>
      <xdr:nvPicPr>
        <xdr:cNvPr id="26942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114300</xdr:rowOff>
    </xdr:to>
    <xdr:pic>
      <xdr:nvPicPr>
        <xdr:cNvPr id="26943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114300</xdr:rowOff>
    </xdr:to>
    <xdr:pic>
      <xdr:nvPicPr>
        <xdr:cNvPr id="26944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114300</xdr:rowOff>
    </xdr:to>
    <xdr:pic>
      <xdr:nvPicPr>
        <xdr:cNvPr id="26945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46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47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63</xdr:row>
      <xdr:rowOff>0</xdr:rowOff>
    </xdr:from>
    <xdr:to>
      <xdr:col>2</xdr:col>
      <xdr:colOff>1485900</xdr:colOff>
      <xdr:row>63</xdr:row>
      <xdr:rowOff>114300</xdr:rowOff>
    </xdr:to>
    <xdr:pic>
      <xdr:nvPicPr>
        <xdr:cNvPr id="26948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65860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49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5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5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63</xdr:row>
      <xdr:rowOff>0</xdr:rowOff>
    </xdr:from>
    <xdr:to>
      <xdr:col>2</xdr:col>
      <xdr:colOff>1485900</xdr:colOff>
      <xdr:row>63</xdr:row>
      <xdr:rowOff>123825</xdr:rowOff>
    </xdr:to>
    <xdr:pic>
      <xdr:nvPicPr>
        <xdr:cNvPr id="26952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123825</xdr:colOff>
      <xdr:row>58</xdr:row>
      <xdr:rowOff>123825</xdr:rowOff>
    </xdr:to>
    <xdr:pic>
      <xdr:nvPicPr>
        <xdr:cNvPr id="26953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123825</xdr:colOff>
      <xdr:row>58</xdr:row>
      <xdr:rowOff>123825</xdr:rowOff>
    </xdr:to>
    <xdr:pic>
      <xdr:nvPicPr>
        <xdr:cNvPr id="26954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123825</xdr:colOff>
      <xdr:row>62</xdr:row>
      <xdr:rowOff>123825</xdr:rowOff>
    </xdr:to>
    <xdr:pic>
      <xdr:nvPicPr>
        <xdr:cNvPr id="26955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123825</xdr:colOff>
      <xdr:row>62</xdr:row>
      <xdr:rowOff>123825</xdr:rowOff>
    </xdr:to>
    <xdr:pic>
      <xdr:nvPicPr>
        <xdr:cNvPr id="26956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123825</xdr:colOff>
      <xdr:row>62</xdr:row>
      <xdr:rowOff>123825</xdr:rowOff>
    </xdr:to>
    <xdr:pic>
      <xdr:nvPicPr>
        <xdr:cNvPr id="26957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123825</xdr:colOff>
      <xdr:row>62</xdr:row>
      <xdr:rowOff>123825</xdr:rowOff>
    </xdr:to>
    <xdr:pic>
      <xdr:nvPicPr>
        <xdr:cNvPr id="26958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59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0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1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65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2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3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4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5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6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7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8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69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7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8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63</xdr:row>
      <xdr:rowOff>0</xdr:rowOff>
    </xdr:from>
    <xdr:to>
      <xdr:col>2</xdr:col>
      <xdr:colOff>1485900</xdr:colOff>
      <xdr:row>63</xdr:row>
      <xdr:rowOff>123825</xdr:rowOff>
    </xdr:to>
    <xdr:pic>
      <xdr:nvPicPr>
        <xdr:cNvPr id="2698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33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84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6985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6986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6987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6988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89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848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90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91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92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93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94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95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123825</xdr:colOff>
      <xdr:row>63</xdr:row>
      <xdr:rowOff>123825</xdr:rowOff>
    </xdr:to>
    <xdr:pic>
      <xdr:nvPicPr>
        <xdr:cNvPr id="26996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6997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6998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6999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700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123825</xdr:colOff>
      <xdr:row>44</xdr:row>
      <xdr:rowOff>123825</xdr:rowOff>
    </xdr:to>
    <xdr:pic>
      <xdr:nvPicPr>
        <xdr:cNvPr id="2700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24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2700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2700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7004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7005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42</xdr:row>
      <xdr:rowOff>142875</xdr:rowOff>
    </xdr:from>
    <xdr:to>
      <xdr:col>2</xdr:col>
      <xdr:colOff>1485900</xdr:colOff>
      <xdr:row>43</xdr:row>
      <xdr:rowOff>104775</xdr:rowOff>
    </xdr:to>
    <xdr:pic>
      <xdr:nvPicPr>
        <xdr:cNvPr id="27006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43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27007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27008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7009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010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7011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27012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123825</xdr:colOff>
      <xdr:row>43</xdr:row>
      <xdr:rowOff>123825</xdr:rowOff>
    </xdr:to>
    <xdr:pic>
      <xdr:nvPicPr>
        <xdr:cNvPr id="27013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114300</xdr:rowOff>
    </xdr:to>
    <xdr:pic>
      <xdr:nvPicPr>
        <xdr:cNvPr id="27014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048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114300</xdr:rowOff>
    </xdr:to>
    <xdr:pic>
      <xdr:nvPicPr>
        <xdr:cNvPr id="27015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048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114300</xdr:colOff>
      <xdr:row>27</xdr:row>
      <xdr:rowOff>114300</xdr:rowOff>
    </xdr:to>
    <xdr:pic>
      <xdr:nvPicPr>
        <xdr:cNvPr id="27016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71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114300</xdr:colOff>
      <xdr:row>27</xdr:row>
      <xdr:rowOff>114300</xdr:rowOff>
    </xdr:to>
    <xdr:pic>
      <xdr:nvPicPr>
        <xdr:cNvPr id="27017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719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114300</xdr:colOff>
      <xdr:row>28</xdr:row>
      <xdr:rowOff>114300</xdr:rowOff>
    </xdr:to>
    <xdr:pic>
      <xdr:nvPicPr>
        <xdr:cNvPr id="27018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33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31</xdr:row>
      <xdr:rowOff>114300</xdr:rowOff>
    </xdr:to>
    <xdr:pic>
      <xdr:nvPicPr>
        <xdr:cNvPr id="27019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0196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31</xdr:row>
      <xdr:rowOff>114300</xdr:rowOff>
    </xdr:to>
    <xdr:pic>
      <xdr:nvPicPr>
        <xdr:cNvPr id="27020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0196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114300</xdr:colOff>
      <xdr:row>32</xdr:row>
      <xdr:rowOff>114300</xdr:rowOff>
    </xdr:to>
    <xdr:pic>
      <xdr:nvPicPr>
        <xdr:cNvPr id="27021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81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114300</xdr:colOff>
      <xdr:row>32</xdr:row>
      <xdr:rowOff>114300</xdr:rowOff>
    </xdr:to>
    <xdr:pic>
      <xdr:nvPicPr>
        <xdr:cNvPr id="27022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81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114300</xdr:colOff>
      <xdr:row>32</xdr:row>
      <xdr:rowOff>114300</xdr:rowOff>
    </xdr:to>
    <xdr:pic>
      <xdr:nvPicPr>
        <xdr:cNvPr id="27023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81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114300</xdr:colOff>
      <xdr:row>32</xdr:row>
      <xdr:rowOff>114300</xdr:rowOff>
    </xdr:to>
    <xdr:pic>
      <xdr:nvPicPr>
        <xdr:cNvPr id="27024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81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114300</xdr:colOff>
      <xdr:row>32</xdr:row>
      <xdr:rowOff>114300</xdr:rowOff>
    </xdr:to>
    <xdr:pic>
      <xdr:nvPicPr>
        <xdr:cNvPr id="27025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81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32</xdr:row>
      <xdr:rowOff>9525</xdr:rowOff>
    </xdr:from>
    <xdr:to>
      <xdr:col>2</xdr:col>
      <xdr:colOff>123825</xdr:colOff>
      <xdr:row>32</xdr:row>
      <xdr:rowOff>123825</xdr:rowOff>
    </xdr:to>
    <xdr:pic>
      <xdr:nvPicPr>
        <xdr:cNvPr id="27026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191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114300</xdr:colOff>
      <xdr:row>33</xdr:row>
      <xdr:rowOff>114300</xdr:rowOff>
    </xdr:to>
    <xdr:pic>
      <xdr:nvPicPr>
        <xdr:cNvPr id="27027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343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114300</xdr:colOff>
      <xdr:row>33</xdr:row>
      <xdr:rowOff>114300</xdr:rowOff>
    </xdr:to>
    <xdr:pic>
      <xdr:nvPicPr>
        <xdr:cNvPr id="27028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343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114300</xdr:colOff>
      <xdr:row>33</xdr:row>
      <xdr:rowOff>114300</xdr:rowOff>
    </xdr:to>
    <xdr:pic>
      <xdr:nvPicPr>
        <xdr:cNvPr id="27029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343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114300</xdr:colOff>
      <xdr:row>33</xdr:row>
      <xdr:rowOff>114300</xdr:rowOff>
    </xdr:to>
    <xdr:pic>
      <xdr:nvPicPr>
        <xdr:cNvPr id="27030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343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7031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7032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7033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7034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7035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27036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114300</xdr:colOff>
      <xdr:row>35</xdr:row>
      <xdr:rowOff>114300</xdr:rowOff>
    </xdr:to>
    <xdr:pic>
      <xdr:nvPicPr>
        <xdr:cNvPr id="27037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7038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29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27039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29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114300</xdr:colOff>
      <xdr:row>37</xdr:row>
      <xdr:rowOff>114300</xdr:rowOff>
    </xdr:to>
    <xdr:pic>
      <xdr:nvPicPr>
        <xdr:cNvPr id="27040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91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114300</xdr:colOff>
      <xdr:row>37</xdr:row>
      <xdr:rowOff>114300</xdr:rowOff>
    </xdr:to>
    <xdr:pic>
      <xdr:nvPicPr>
        <xdr:cNvPr id="27041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912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40</xdr:row>
      <xdr:rowOff>114300</xdr:rowOff>
    </xdr:to>
    <xdr:pic>
      <xdr:nvPicPr>
        <xdr:cNvPr id="27042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477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114300</xdr:colOff>
      <xdr:row>43</xdr:row>
      <xdr:rowOff>114300</xdr:rowOff>
    </xdr:to>
    <xdr:pic>
      <xdr:nvPicPr>
        <xdr:cNvPr id="27043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114300</xdr:colOff>
      <xdr:row>43</xdr:row>
      <xdr:rowOff>114300</xdr:rowOff>
    </xdr:to>
    <xdr:pic>
      <xdr:nvPicPr>
        <xdr:cNvPr id="27044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962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44</xdr:row>
      <xdr:rowOff>114300</xdr:rowOff>
    </xdr:to>
    <xdr:pic>
      <xdr:nvPicPr>
        <xdr:cNvPr id="27045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247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114300</xdr:colOff>
      <xdr:row>49</xdr:row>
      <xdr:rowOff>114300</xdr:rowOff>
    </xdr:to>
    <xdr:pic>
      <xdr:nvPicPr>
        <xdr:cNvPr id="27046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343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114300</xdr:colOff>
      <xdr:row>49</xdr:row>
      <xdr:rowOff>114300</xdr:rowOff>
    </xdr:to>
    <xdr:pic>
      <xdr:nvPicPr>
        <xdr:cNvPr id="27047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343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114300</xdr:colOff>
      <xdr:row>49</xdr:row>
      <xdr:rowOff>114300</xdr:rowOff>
    </xdr:to>
    <xdr:pic>
      <xdr:nvPicPr>
        <xdr:cNvPr id="27048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343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50</xdr:row>
      <xdr:rowOff>114300</xdr:rowOff>
    </xdr:to>
    <xdr:pic>
      <xdr:nvPicPr>
        <xdr:cNvPr id="27049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962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50</xdr:row>
      <xdr:rowOff>114300</xdr:rowOff>
    </xdr:to>
    <xdr:pic>
      <xdr:nvPicPr>
        <xdr:cNvPr id="27050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962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27051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27052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7053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7054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7055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41</xdr:row>
      <xdr:rowOff>0</xdr:rowOff>
    </xdr:from>
    <xdr:to>
      <xdr:col>2</xdr:col>
      <xdr:colOff>1485900</xdr:colOff>
      <xdr:row>41</xdr:row>
      <xdr:rowOff>114300</xdr:rowOff>
    </xdr:to>
    <xdr:pic>
      <xdr:nvPicPr>
        <xdr:cNvPr id="27056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6389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27057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7058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7059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7060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27061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2706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2706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2706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2706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7066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0848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7067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7068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7069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7070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7071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123825</xdr:colOff>
      <xdr:row>63</xdr:row>
      <xdr:rowOff>123825</xdr:rowOff>
    </xdr:to>
    <xdr:pic>
      <xdr:nvPicPr>
        <xdr:cNvPr id="27072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182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114300</xdr:colOff>
      <xdr:row>103</xdr:row>
      <xdr:rowOff>114300</xdr:rowOff>
    </xdr:to>
    <xdr:pic>
      <xdr:nvPicPr>
        <xdr:cNvPr id="27073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925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114300</xdr:colOff>
      <xdr:row>103</xdr:row>
      <xdr:rowOff>114300</xdr:rowOff>
    </xdr:to>
    <xdr:pic>
      <xdr:nvPicPr>
        <xdr:cNvPr id="27074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925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39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39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39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39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398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399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00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0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02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03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04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114300</xdr:rowOff>
    </xdr:to>
    <xdr:pic>
      <xdr:nvPicPr>
        <xdr:cNvPr id="405" name="Picture 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114300</xdr:rowOff>
    </xdr:to>
    <xdr:pic>
      <xdr:nvPicPr>
        <xdr:cNvPr id="406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07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08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09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10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11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12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13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14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15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16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114300</xdr:rowOff>
    </xdr:to>
    <xdr:pic>
      <xdr:nvPicPr>
        <xdr:cNvPr id="417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114300</xdr:rowOff>
    </xdr:to>
    <xdr:pic>
      <xdr:nvPicPr>
        <xdr:cNvPr id="418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19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0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1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2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3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4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5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6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7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8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29" name="Picture 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0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1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2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3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4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5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6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7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8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39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0" name="Picture 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1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6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7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8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49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50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51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52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53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54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55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57</xdr:row>
      <xdr:rowOff>0</xdr:rowOff>
    </xdr:from>
    <xdr:to>
      <xdr:col>2</xdr:col>
      <xdr:colOff>123825</xdr:colOff>
      <xdr:row>57</xdr:row>
      <xdr:rowOff>114300</xdr:rowOff>
    </xdr:to>
    <xdr:pic>
      <xdr:nvPicPr>
        <xdr:cNvPr id="456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57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58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59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0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1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2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3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4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5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6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7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8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69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0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1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2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3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4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5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6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7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8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79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80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81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82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83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84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85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86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114300</xdr:colOff>
      <xdr:row>57</xdr:row>
      <xdr:rowOff>114300</xdr:rowOff>
    </xdr:to>
    <xdr:pic>
      <xdr:nvPicPr>
        <xdr:cNvPr id="487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488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489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490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491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9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93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94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123825</xdr:rowOff>
    </xdr:to>
    <xdr:pic>
      <xdr:nvPicPr>
        <xdr:cNvPr id="495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496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497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498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499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500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28575</xdr:rowOff>
    </xdr:from>
    <xdr:to>
      <xdr:col>2</xdr:col>
      <xdr:colOff>123825</xdr:colOff>
      <xdr:row>48</xdr:row>
      <xdr:rowOff>142875</xdr:rowOff>
    </xdr:to>
    <xdr:pic>
      <xdr:nvPicPr>
        <xdr:cNvPr id="501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8009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502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503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504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505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506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507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508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509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510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48</xdr:row>
      <xdr:rowOff>9525</xdr:rowOff>
    </xdr:from>
    <xdr:to>
      <xdr:col>2</xdr:col>
      <xdr:colOff>123825</xdr:colOff>
      <xdr:row>48</xdr:row>
      <xdr:rowOff>123825</xdr:rowOff>
    </xdr:to>
    <xdr:pic>
      <xdr:nvPicPr>
        <xdr:cNvPr id="511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7781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512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513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514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515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516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517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518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519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520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521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522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523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524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525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526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527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528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529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229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530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531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532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533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534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535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536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537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123825</xdr:colOff>
      <xdr:row>32</xdr:row>
      <xdr:rowOff>123825</xdr:rowOff>
    </xdr:to>
    <xdr:pic>
      <xdr:nvPicPr>
        <xdr:cNvPr id="538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81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123825</xdr:colOff>
      <xdr:row>32</xdr:row>
      <xdr:rowOff>123825</xdr:rowOff>
    </xdr:to>
    <xdr:pic>
      <xdr:nvPicPr>
        <xdr:cNvPr id="539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81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540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54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123825</xdr:colOff>
      <xdr:row>24</xdr:row>
      <xdr:rowOff>123825</xdr:rowOff>
    </xdr:to>
    <xdr:pic>
      <xdr:nvPicPr>
        <xdr:cNvPr id="542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54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048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123825</xdr:colOff>
      <xdr:row>27</xdr:row>
      <xdr:rowOff>123825</xdr:rowOff>
    </xdr:to>
    <xdr:pic>
      <xdr:nvPicPr>
        <xdr:cNvPr id="54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371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54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54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22</xdr:row>
      <xdr:rowOff>142875</xdr:rowOff>
    </xdr:from>
    <xdr:to>
      <xdr:col>2</xdr:col>
      <xdr:colOff>1485900</xdr:colOff>
      <xdr:row>23</xdr:row>
      <xdr:rowOff>104775</xdr:rowOff>
    </xdr:to>
    <xdr:pic>
      <xdr:nvPicPr>
        <xdr:cNvPr id="54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705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54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549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048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550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30</xdr:row>
      <xdr:rowOff>123825</xdr:rowOff>
    </xdr:to>
    <xdr:pic>
      <xdr:nvPicPr>
        <xdr:cNvPr id="551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85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123825</xdr:colOff>
      <xdr:row>31</xdr:row>
      <xdr:rowOff>123825</xdr:rowOff>
    </xdr:to>
    <xdr:pic>
      <xdr:nvPicPr>
        <xdr:cNvPr id="552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019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123825</xdr:colOff>
      <xdr:row>27</xdr:row>
      <xdr:rowOff>123825</xdr:rowOff>
    </xdr:to>
    <xdr:pic>
      <xdr:nvPicPr>
        <xdr:cNvPr id="553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371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554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123825</xdr:colOff>
      <xdr:row>5</xdr:row>
      <xdr:rowOff>123825</xdr:rowOff>
    </xdr:to>
    <xdr:pic>
      <xdr:nvPicPr>
        <xdr:cNvPr id="555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123825</xdr:colOff>
      <xdr:row>5</xdr:row>
      <xdr:rowOff>123825</xdr:rowOff>
    </xdr:to>
    <xdr:pic>
      <xdr:nvPicPr>
        <xdr:cNvPr id="556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123825</xdr:colOff>
      <xdr:row>7</xdr:row>
      <xdr:rowOff>123825</xdr:rowOff>
    </xdr:to>
    <xdr:pic>
      <xdr:nvPicPr>
        <xdr:cNvPr id="557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13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123825</xdr:colOff>
      <xdr:row>7</xdr:row>
      <xdr:rowOff>123825</xdr:rowOff>
    </xdr:to>
    <xdr:pic>
      <xdr:nvPicPr>
        <xdr:cNvPr id="558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13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123825</xdr:colOff>
      <xdr:row>8</xdr:row>
      <xdr:rowOff>123825</xdr:rowOff>
    </xdr:to>
    <xdr:pic>
      <xdr:nvPicPr>
        <xdr:cNvPr id="559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123825</xdr:colOff>
      <xdr:row>11</xdr:row>
      <xdr:rowOff>123825</xdr:rowOff>
    </xdr:to>
    <xdr:pic>
      <xdr:nvPicPr>
        <xdr:cNvPr id="560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123825</xdr:colOff>
      <xdr:row>11</xdr:row>
      <xdr:rowOff>123825</xdr:rowOff>
    </xdr:to>
    <xdr:pic>
      <xdr:nvPicPr>
        <xdr:cNvPr id="561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81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562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563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564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565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123825</xdr:colOff>
      <xdr:row>12</xdr:row>
      <xdr:rowOff>123825</xdr:rowOff>
    </xdr:to>
    <xdr:pic>
      <xdr:nvPicPr>
        <xdr:cNvPr id="566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12</xdr:row>
      <xdr:rowOff>9525</xdr:rowOff>
    </xdr:from>
    <xdr:to>
      <xdr:col>2</xdr:col>
      <xdr:colOff>123825</xdr:colOff>
      <xdr:row>12</xdr:row>
      <xdr:rowOff>123825</xdr:rowOff>
    </xdr:to>
    <xdr:pic>
      <xdr:nvPicPr>
        <xdr:cNvPr id="567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52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123825</xdr:colOff>
      <xdr:row>13</xdr:row>
      <xdr:rowOff>123825</xdr:rowOff>
    </xdr:to>
    <xdr:pic>
      <xdr:nvPicPr>
        <xdr:cNvPr id="568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123825</xdr:colOff>
      <xdr:row>13</xdr:row>
      <xdr:rowOff>123825</xdr:rowOff>
    </xdr:to>
    <xdr:pic>
      <xdr:nvPicPr>
        <xdr:cNvPr id="569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123825</xdr:colOff>
      <xdr:row>13</xdr:row>
      <xdr:rowOff>123825</xdr:rowOff>
    </xdr:to>
    <xdr:pic>
      <xdr:nvPicPr>
        <xdr:cNvPr id="570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123825</xdr:colOff>
      <xdr:row>13</xdr:row>
      <xdr:rowOff>123825</xdr:rowOff>
    </xdr:to>
    <xdr:pic>
      <xdr:nvPicPr>
        <xdr:cNvPr id="571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572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573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574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575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576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123825</xdr:colOff>
      <xdr:row>14</xdr:row>
      <xdr:rowOff>123825</xdr:rowOff>
    </xdr:to>
    <xdr:pic>
      <xdr:nvPicPr>
        <xdr:cNvPr id="577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578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579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580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581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582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123825</xdr:colOff>
      <xdr:row>20</xdr:row>
      <xdr:rowOff>123825</xdr:rowOff>
    </xdr:to>
    <xdr:pic>
      <xdr:nvPicPr>
        <xdr:cNvPr id="583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584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585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123825</xdr:colOff>
      <xdr:row>24</xdr:row>
      <xdr:rowOff>123825</xdr:rowOff>
    </xdr:to>
    <xdr:pic>
      <xdr:nvPicPr>
        <xdr:cNvPr id="586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886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587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588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589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95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30</xdr:row>
      <xdr:rowOff>123825</xdr:rowOff>
    </xdr:to>
    <xdr:pic>
      <xdr:nvPicPr>
        <xdr:cNvPr id="590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85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30</xdr:row>
      <xdr:rowOff>123825</xdr:rowOff>
    </xdr:to>
    <xdr:pic>
      <xdr:nvPicPr>
        <xdr:cNvPr id="591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85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123825</xdr:colOff>
      <xdr:row>21</xdr:row>
      <xdr:rowOff>123825</xdr:rowOff>
    </xdr:to>
    <xdr:pic>
      <xdr:nvPicPr>
        <xdr:cNvPr id="592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123825</xdr:colOff>
      <xdr:row>21</xdr:row>
      <xdr:rowOff>123825</xdr:rowOff>
    </xdr:to>
    <xdr:pic>
      <xdr:nvPicPr>
        <xdr:cNvPr id="593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594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595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596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21</xdr:row>
      <xdr:rowOff>0</xdr:rowOff>
    </xdr:from>
    <xdr:to>
      <xdr:col>2</xdr:col>
      <xdr:colOff>1485900</xdr:colOff>
      <xdr:row>21</xdr:row>
      <xdr:rowOff>123825</xdr:rowOff>
    </xdr:to>
    <xdr:pic>
      <xdr:nvPicPr>
        <xdr:cNvPr id="597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123825</xdr:colOff>
      <xdr:row>21</xdr:row>
      <xdr:rowOff>123825</xdr:rowOff>
    </xdr:to>
    <xdr:pic>
      <xdr:nvPicPr>
        <xdr:cNvPr id="598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599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600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601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602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603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604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605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606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607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608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60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610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53</xdr:row>
      <xdr:rowOff>142875</xdr:rowOff>
    </xdr:from>
    <xdr:to>
      <xdr:col>2</xdr:col>
      <xdr:colOff>1485900</xdr:colOff>
      <xdr:row>54</xdr:row>
      <xdr:rowOff>104775</xdr:rowOff>
    </xdr:to>
    <xdr:pic>
      <xdr:nvPicPr>
        <xdr:cNvPr id="611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724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12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613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61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615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616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617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618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619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620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621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622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623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624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315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625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626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627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123825</xdr:colOff>
      <xdr:row>41</xdr:row>
      <xdr:rowOff>123825</xdr:rowOff>
    </xdr:to>
    <xdr:pic>
      <xdr:nvPicPr>
        <xdr:cNvPr id="628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638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29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30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31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32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33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34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63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123825</xdr:colOff>
      <xdr:row>45</xdr:row>
      <xdr:rowOff>123825</xdr:rowOff>
    </xdr:to>
    <xdr:pic>
      <xdr:nvPicPr>
        <xdr:cNvPr id="636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637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638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639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640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641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642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643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644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52</xdr:row>
      <xdr:rowOff>0</xdr:rowOff>
    </xdr:from>
    <xdr:to>
      <xdr:col>2</xdr:col>
      <xdr:colOff>1485900</xdr:colOff>
      <xdr:row>52</xdr:row>
      <xdr:rowOff>123825</xdr:rowOff>
    </xdr:to>
    <xdr:pic>
      <xdr:nvPicPr>
        <xdr:cNvPr id="645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646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6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64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56</xdr:row>
      <xdr:rowOff>0</xdr:rowOff>
    </xdr:from>
    <xdr:to>
      <xdr:col>2</xdr:col>
      <xdr:colOff>1485900</xdr:colOff>
      <xdr:row>56</xdr:row>
      <xdr:rowOff>123825</xdr:rowOff>
    </xdr:to>
    <xdr:pic>
      <xdr:nvPicPr>
        <xdr:cNvPr id="64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650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651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153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5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5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5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123825</xdr:colOff>
      <xdr:row>42</xdr:row>
      <xdr:rowOff>123825</xdr:rowOff>
    </xdr:to>
    <xdr:pic>
      <xdr:nvPicPr>
        <xdr:cNvPr id="65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656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58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657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658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20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659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660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661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62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63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64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65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66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667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668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69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70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71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72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673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674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675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676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77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67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67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6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50</xdr:row>
      <xdr:rowOff>0</xdr:rowOff>
    </xdr:from>
    <xdr:to>
      <xdr:col>2</xdr:col>
      <xdr:colOff>1485900</xdr:colOff>
      <xdr:row>50</xdr:row>
      <xdr:rowOff>123825</xdr:rowOff>
    </xdr:to>
    <xdr:pic>
      <xdr:nvPicPr>
        <xdr:cNvPr id="680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09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681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682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123825</xdr:colOff>
      <xdr:row>36</xdr:row>
      <xdr:rowOff>123825</xdr:rowOff>
    </xdr:to>
    <xdr:pic>
      <xdr:nvPicPr>
        <xdr:cNvPr id="683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684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685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686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87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688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934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689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690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691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8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692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693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123825</xdr:colOff>
      <xdr:row>32</xdr:row>
      <xdr:rowOff>123825</xdr:rowOff>
    </xdr:to>
    <xdr:pic>
      <xdr:nvPicPr>
        <xdr:cNvPr id="694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81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123825</xdr:colOff>
      <xdr:row>32</xdr:row>
      <xdr:rowOff>123825</xdr:rowOff>
    </xdr:to>
    <xdr:pic>
      <xdr:nvPicPr>
        <xdr:cNvPr id="695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81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696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123825</xdr:colOff>
      <xdr:row>19</xdr:row>
      <xdr:rowOff>123825</xdr:rowOff>
    </xdr:to>
    <xdr:pic>
      <xdr:nvPicPr>
        <xdr:cNvPr id="69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076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698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048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123825</xdr:colOff>
      <xdr:row>31</xdr:row>
      <xdr:rowOff>123825</xdr:rowOff>
    </xdr:to>
    <xdr:pic>
      <xdr:nvPicPr>
        <xdr:cNvPr id="69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019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700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24</xdr:row>
      <xdr:rowOff>0</xdr:rowOff>
    </xdr:from>
    <xdr:to>
      <xdr:col>2</xdr:col>
      <xdr:colOff>1485900</xdr:colOff>
      <xdr:row>24</xdr:row>
      <xdr:rowOff>118509</xdr:rowOff>
    </xdr:to>
    <xdr:pic>
      <xdr:nvPicPr>
        <xdr:cNvPr id="701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886200"/>
          <a:ext cx="123825" cy="11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702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123825</xdr:colOff>
      <xdr:row>31</xdr:row>
      <xdr:rowOff>123825</xdr:rowOff>
    </xdr:to>
    <xdr:pic>
      <xdr:nvPicPr>
        <xdr:cNvPr id="703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019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70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428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114300</xdr:rowOff>
    </xdr:to>
    <xdr:pic>
      <xdr:nvPicPr>
        <xdr:cNvPr id="705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114300</xdr:rowOff>
    </xdr:to>
    <xdr:pic>
      <xdr:nvPicPr>
        <xdr:cNvPr id="706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09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114300</xdr:rowOff>
    </xdr:to>
    <xdr:pic>
      <xdr:nvPicPr>
        <xdr:cNvPr id="707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95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114300</xdr:rowOff>
    </xdr:to>
    <xdr:pic>
      <xdr:nvPicPr>
        <xdr:cNvPr id="708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95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114300</xdr:rowOff>
    </xdr:to>
    <xdr:pic>
      <xdr:nvPicPr>
        <xdr:cNvPr id="709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4573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12</xdr:row>
      <xdr:rowOff>114300</xdr:rowOff>
    </xdr:to>
    <xdr:pic>
      <xdr:nvPicPr>
        <xdr:cNvPr id="710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12</xdr:row>
      <xdr:rowOff>114300</xdr:rowOff>
    </xdr:to>
    <xdr:pic>
      <xdr:nvPicPr>
        <xdr:cNvPr id="711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431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712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713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714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715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716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1050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13</xdr:row>
      <xdr:rowOff>9525</xdr:rowOff>
    </xdr:from>
    <xdr:to>
      <xdr:col>2</xdr:col>
      <xdr:colOff>123825</xdr:colOff>
      <xdr:row>13</xdr:row>
      <xdr:rowOff>123825</xdr:rowOff>
    </xdr:to>
    <xdr:pic>
      <xdr:nvPicPr>
        <xdr:cNvPr id="717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114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718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719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720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721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266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722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723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724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725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726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727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90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17</xdr:row>
      <xdr:rowOff>114300</xdr:rowOff>
    </xdr:to>
    <xdr:pic>
      <xdr:nvPicPr>
        <xdr:cNvPr id="728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729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730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19</xdr:row>
      <xdr:rowOff>114300</xdr:rowOff>
    </xdr:to>
    <xdr:pic>
      <xdr:nvPicPr>
        <xdr:cNvPr id="731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0765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19</xdr:row>
      <xdr:rowOff>114300</xdr:rowOff>
    </xdr:to>
    <xdr:pic>
      <xdr:nvPicPr>
        <xdr:cNvPr id="732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0765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114300</xdr:rowOff>
    </xdr:to>
    <xdr:pic>
      <xdr:nvPicPr>
        <xdr:cNvPr id="733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048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734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735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23</xdr:row>
      <xdr:rowOff>0</xdr:rowOff>
    </xdr:from>
    <xdr:to>
      <xdr:col>2</xdr:col>
      <xdr:colOff>1485900</xdr:colOff>
      <xdr:row>23</xdr:row>
      <xdr:rowOff>114300</xdr:rowOff>
    </xdr:to>
    <xdr:pic>
      <xdr:nvPicPr>
        <xdr:cNvPr id="736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7242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123825</xdr:colOff>
      <xdr:row>23</xdr:row>
      <xdr:rowOff>123825</xdr:rowOff>
    </xdr:to>
    <xdr:pic>
      <xdr:nvPicPr>
        <xdr:cNvPr id="737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738" name="Picture 22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739" name="Picture 22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740" name="Picture 22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741" name="Picture 22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742" name="Picture 23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743" name="Picture 23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744" name="Picture 23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745" name="Picture 23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74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74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74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74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14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5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51" name="Picture 2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52" name="Picture 2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53" name="Picture 2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54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55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114300</xdr:rowOff>
    </xdr:to>
    <xdr:pic>
      <xdr:nvPicPr>
        <xdr:cNvPr id="756" name="Picture 2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50545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57" name="Picture 2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58" name="Picture 2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59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60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61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62" name="Picture 2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63" name="Picture 2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64" name="Picture 21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65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66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67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68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69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0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1" name="Picture 21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2" name="Picture 21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3" name="Picture 21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4" name="Picture 21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5" name="Picture 21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6" name="Picture 21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7" name="Picture 21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8" name="Picture 21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79" name="Picture 21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0" name="Picture 21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1" name="Picture 21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2" name="Picture 21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3" name="Picture 22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4" name="Picture 22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5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6" name="Picture 22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7" name="Picture 22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8" name="Picture 22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89" name="Picture 22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90" name="Picture 22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91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92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93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94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114300</xdr:rowOff>
    </xdr:to>
    <xdr:pic>
      <xdr:nvPicPr>
        <xdr:cNvPr id="795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96" name="Picture 2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97" name="Picture 2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98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799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00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114300</xdr:rowOff>
    </xdr:to>
    <xdr:pic>
      <xdr:nvPicPr>
        <xdr:cNvPr id="801" name="Picture 22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50545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02" name="Picture 22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0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04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05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123825</xdr:rowOff>
    </xdr:to>
    <xdr:pic>
      <xdr:nvPicPr>
        <xdr:cNvPr id="806" name="Picture 22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07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08" name="Picture 22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09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0" name="Picture 22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1" name="Picture 22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2" name="Picture 22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3" name="Picture 22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4" name="Picture 22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5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6" name="Picture 22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7" name="Picture 22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8" name="Picture 22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19" name="Picture 22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0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1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2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3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4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5" name="Picture 22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6" name="Picture 22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7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8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29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2" name="Picture 22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3" name="Picture 22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4" name="Picture 22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5" name="Picture 22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6" name="Picture 22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7" name="Picture 22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8" name="Picture 22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39" name="Picture 22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40" name="Picture 23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41" name="Picture 23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42" name="Picture 23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34</xdr:row>
      <xdr:rowOff>0</xdr:rowOff>
    </xdr:from>
    <xdr:to>
      <xdr:col>2</xdr:col>
      <xdr:colOff>1485900</xdr:colOff>
      <xdr:row>34</xdr:row>
      <xdr:rowOff>123825</xdr:rowOff>
    </xdr:to>
    <xdr:pic>
      <xdr:nvPicPr>
        <xdr:cNvPr id="843" name="Picture 23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44" name="Picture 23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45" name="Picture 23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46" name="Picture 23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47" name="Picture 23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48" name="Picture 23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49" name="Picture 23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50" name="Picture 23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51" name="Picture 23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52" name="Picture 23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53" name="Picture 23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54" name="Picture 23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55" name="Picture 23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56" name="Picture 23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57" name="Picture 23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123825</xdr:colOff>
      <xdr:row>34</xdr:row>
      <xdr:rowOff>123825</xdr:rowOff>
    </xdr:to>
    <xdr:pic>
      <xdr:nvPicPr>
        <xdr:cNvPr id="858" name="Picture 23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05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5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6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6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35</xdr:row>
      <xdr:rowOff>0</xdr:rowOff>
    </xdr:from>
    <xdr:to>
      <xdr:col>2</xdr:col>
      <xdr:colOff>1485900</xdr:colOff>
      <xdr:row>35</xdr:row>
      <xdr:rowOff>123825</xdr:rowOff>
    </xdr:to>
    <xdr:pic>
      <xdr:nvPicPr>
        <xdr:cNvPr id="862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63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64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65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66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67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68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69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0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1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2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3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4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5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6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7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8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79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80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81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82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83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84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123825</xdr:colOff>
      <xdr:row>35</xdr:row>
      <xdr:rowOff>123825</xdr:rowOff>
    </xdr:to>
    <xdr:pic>
      <xdr:nvPicPr>
        <xdr:cNvPr id="885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66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88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88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88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123825</xdr:colOff>
      <xdr:row>47</xdr:row>
      <xdr:rowOff>123825</xdr:rowOff>
    </xdr:to>
    <xdr:pic>
      <xdr:nvPicPr>
        <xdr:cNvPr id="88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0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1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2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3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4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5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6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7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8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899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0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1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2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3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4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5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6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7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8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09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0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1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2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3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4" name="Picture 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5" name="Picture 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6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7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8" name="Picture 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19" name="Picture 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0" name="Picture 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1" name="Picture 1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2" name="Picture 1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3" name="Picture 1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4" name="Picture 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5" name="Picture 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6" name="Picture 1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7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8" name="Picture 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29" name="Picture 1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30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31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123825</xdr:colOff>
      <xdr:row>35</xdr:row>
      <xdr:rowOff>123825</xdr:rowOff>
    </xdr:to>
    <xdr:pic>
      <xdr:nvPicPr>
        <xdr:cNvPr id="932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829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7809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743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7810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743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7811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743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7812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743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7813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05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123825</xdr:colOff>
      <xdr:row>18</xdr:row>
      <xdr:rowOff>123825</xdr:rowOff>
    </xdr:to>
    <xdr:pic>
      <xdr:nvPicPr>
        <xdr:cNvPr id="2781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123825</xdr:colOff>
      <xdr:row>25</xdr:row>
      <xdr:rowOff>123825</xdr:rowOff>
    </xdr:to>
    <xdr:pic>
      <xdr:nvPicPr>
        <xdr:cNvPr id="27815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20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123825</xdr:colOff>
      <xdr:row>26</xdr:row>
      <xdr:rowOff>123825</xdr:rowOff>
    </xdr:to>
    <xdr:pic>
      <xdr:nvPicPr>
        <xdr:cNvPr id="27816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27817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686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30</xdr:row>
      <xdr:rowOff>123825</xdr:rowOff>
    </xdr:to>
    <xdr:pic>
      <xdr:nvPicPr>
        <xdr:cNvPr id="27818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010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27819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48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23</xdr:row>
      <xdr:rowOff>142875</xdr:rowOff>
    </xdr:from>
    <xdr:to>
      <xdr:col>2</xdr:col>
      <xdr:colOff>1485900</xdr:colOff>
      <xdr:row>24</xdr:row>
      <xdr:rowOff>95250</xdr:rowOff>
    </xdr:to>
    <xdr:pic>
      <xdr:nvPicPr>
        <xdr:cNvPr id="27820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401955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123825</xdr:colOff>
      <xdr:row>15</xdr:row>
      <xdr:rowOff>123825</xdr:rowOff>
    </xdr:to>
    <xdr:pic>
      <xdr:nvPicPr>
        <xdr:cNvPr id="27821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123825</xdr:colOff>
      <xdr:row>26</xdr:row>
      <xdr:rowOff>123825</xdr:rowOff>
    </xdr:to>
    <xdr:pic>
      <xdr:nvPicPr>
        <xdr:cNvPr id="27822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30</xdr:row>
      <xdr:rowOff>123825</xdr:rowOff>
    </xdr:to>
    <xdr:pic>
      <xdr:nvPicPr>
        <xdr:cNvPr id="27823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0101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123825</xdr:colOff>
      <xdr:row>31</xdr:row>
      <xdr:rowOff>123825</xdr:rowOff>
    </xdr:to>
    <xdr:pic>
      <xdr:nvPicPr>
        <xdr:cNvPr id="27824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172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123825</xdr:colOff>
      <xdr:row>32</xdr:row>
      <xdr:rowOff>123825</xdr:rowOff>
    </xdr:to>
    <xdr:pic>
      <xdr:nvPicPr>
        <xdr:cNvPr id="27825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334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123825</xdr:colOff>
      <xdr:row>28</xdr:row>
      <xdr:rowOff>123825</xdr:rowOff>
    </xdr:to>
    <xdr:pic>
      <xdr:nvPicPr>
        <xdr:cNvPr id="27826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6863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123825</xdr:colOff>
      <xdr:row>24</xdr:row>
      <xdr:rowOff>123825</xdr:rowOff>
    </xdr:to>
    <xdr:pic>
      <xdr:nvPicPr>
        <xdr:cNvPr id="27827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386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6</xdr:row>
      <xdr:rowOff>114300</xdr:rowOff>
    </xdr:to>
    <xdr:pic>
      <xdr:nvPicPr>
        <xdr:cNvPr id="27828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2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6</xdr:row>
      <xdr:rowOff>114300</xdr:rowOff>
    </xdr:to>
    <xdr:pic>
      <xdr:nvPicPr>
        <xdr:cNvPr id="27829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23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114300</xdr:rowOff>
    </xdr:to>
    <xdr:pic>
      <xdr:nvPicPr>
        <xdr:cNvPr id="27830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447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114300</xdr:rowOff>
    </xdr:to>
    <xdr:pic>
      <xdr:nvPicPr>
        <xdr:cNvPr id="27831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4478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114300</xdr:rowOff>
    </xdr:to>
    <xdr:pic>
      <xdr:nvPicPr>
        <xdr:cNvPr id="27832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09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12</xdr:row>
      <xdr:rowOff>114300</xdr:rowOff>
    </xdr:to>
    <xdr:pic>
      <xdr:nvPicPr>
        <xdr:cNvPr id="27833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95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12</xdr:row>
      <xdr:rowOff>114300</xdr:rowOff>
    </xdr:to>
    <xdr:pic>
      <xdr:nvPicPr>
        <xdr:cNvPr id="27834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95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27835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57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27836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57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27837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57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27838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57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13</xdr:row>
      <xdr:rowOff>114300</xdr:rowOff>
    </xdr:to>
    <xdr:pic>
      <xdr:nvPicPr>
        <xdr:cNvPr id="27839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57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13</xdr:row>
      <xdr:rowOff>9525</xdr:rowOff>
    </xdr:from>
    <xdr:to>
      <xdr:col>2</xdr:col>
      <xdr:colOff>123825</xdr:colOff>
      <xdr:row>13</xdr:row>
      <xdr:rowOff>123825</xdr:rowOff>
    </xdr:to>
    <xdr:pic>
      <xdr:nvPicPr>
        <xdr:cNvPr id="27840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266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27841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1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27842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1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27843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1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14</xdr:row>
      <xdr:rowOff>114300</xdr:rowOff>
    </xdr:to>
    <xdr:pic>
      <xdr:nvPicPr>
        <xdr:cNvPr id="27844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193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7845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81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7846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81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7847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81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7848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81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7849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81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15</xdr:row>
      <xdr:rowOff>114300</xdr:rowOff>
    </xdr:to>
    <xdr:pic>
      <xdr:nvPicPr>
        <xdr:cNvPr id="27850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81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16</xdr:row>
      <xdr:rowOff>114300</xdr:rowOff>
    </xdr:to>
    <xdr:pic>
      <xdr:nvPicPr>
        <xdr:cNvPr id="27851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743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17</xdr:row>
      <xdr:rowOff>114300</xdr:rowOff>
    </xdr:to>
    <xdr:pic>
      <xdr:nvPicPr>
        <xdr:cNvPr id="27852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05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17</xdr:row>
      <xdr:rowOff>114300</xdr:rowOff>
    </xdr:to>
    <xdr:pic>
      <xdr:nvPicPr>
        <xdr:cNvPr id="27853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051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27854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27855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21</xdr:row>
      <xdr:rowOff>114300</xdr:rowOff>
    </xdr:to>
    <xdr:pic>
      <xdr:nvPicPr>
        <xdr:cNvPr id="27856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528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24</xdr:row>
      <xdr:rowOff>114300</xdr:rowOff>
    </xdr:to>
    <xdr:pic>
      <xdr:nvPicPr>
        <xdr:cNvPr id="27857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3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24</xdr:row>
      <xdr:rowOff>114300</xdr:rowOff>
    </xdr:to>
    <xdr:pic>
      <xdr:nvPicPr>
        <xdr:cNvPr id="27858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386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114300</xdr:rowOff>
    </xdr:to>
    <xdr:pic>
      <xdr:nvPicPr>
        <xdr:cNvPr id="27859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2005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114300</xdr:colOff>
      <xdr:row>30</xdr:row>
      <xdr:rowOff>114300</xdr:rowOff>
    </xdr:to>
    <xdr:pic>
      <xdr:nvPicPr>
        <xdr:cNvPr id="27860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010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114300</xdr:colOff>
      <xdr:row>30</xdr:row>
      <xdr:rowOff>114300</xdr:rowOff>
    </xdr:to>
    <xdr:pic>
      <xdr:nvPicPr>
        <xdr:cNvPr id="27861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010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114300</xdr:colOff>
      <xdr:row>30</xdr:row>
      <xdr:rowOff>114300</xdr:rowOff>
    </xdr:to>
    <xdr:pic>
      <xdr:nvPicPr>
        <xdr:cNvPr id="27862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010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31</xdr:row>
      <xdr:rowOff>114300</xdr:rowOff>
    </xdr:to>
    <xdr:pic>
      <xdr:nvPicPr>
        <xdr:cNvPr id="27863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172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31</xdr:row>
      <xdr:rowOff>114300</xdr:rowOff>
    </xdr:to>
    <xdr:pic>
      <xdr:nvPicPr>
        <xdr:cNvPr id="27864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1720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123825</xdr:colOff>
      <xdr:row>22</xdr:row>
      <xdr:rowOff>123825</xdr:rowOff>
    </xdr:to>
    <xdr:pic>
      <xdr:nvPicPr>
        <xdr:cNvPr id="27865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71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123825</xdr:colOff>
      <xdr:row>22</xdr:row>
      <xdr:rowOff>123825</xdr:rowOff>
    </xdr:to>
    <xdr:pic>
      <xdr:nvPicPr>
        <xdr:cNvPr id="27866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71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27867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48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27868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48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123825</xdr:colOff>
      <xdr:row>29</xdr:row>
      <xdr:rowOff>123825</xdr:rowOff>
    </xdr:to>
    <xdr:pic>
      <xdr:nvPicPr>
        <xdr:cNvPr id="27869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48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22</xdr:row>
      <xdr:rowOff>0</xdr:rowOff>
    </xdr:from>
    <xdr:to>
      <xdr:col>2</xdr:col>
      <xdr:colOff>1485900</xdr:colOff>
      <xdr:row>22</xdr:row>
      <xdr:rowOff>114300</xdr:rowOff>
    </xdr:to>
    <xdr:pic>
      <xdr:nvPicPr>
        <xdr:cNvPr id="27870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371475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123825</xdr:colOff>
      <xdr:row>22</xdr:row>
      <xdr:rowOff>123825</xdr:rowOff>
    </xdr:to>
    <xdr:pic>
      <xdr:nvPicPr>
        <xdr:cNvPr id="27871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71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787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05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787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05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787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05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123825</xdr:colOff>
      <xdr:row>17</xdr:row>
      <xdr:rowOff>123825</xdr:rowOff>
    </xdr:to>
    <xdr:pic>
      <xdr:nvPicPr>
        <xdr:cNvPr id="2787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05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787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743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787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743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787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743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123825</xdr:colOff>
      <xdr:row>16</xdr:row>
      <xdr:rowOff>123825</xdr:rowOff>
    </xdr:to>
    <xdr:pic>
      <xdr:nvPicPr>
        <xdr:cNvPr id="2787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743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788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86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7881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220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7882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382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7883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382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54</xdr:row>
      <xdr:rowOff>142875</xdr:rowOff>
    </xdr:from>
    <xdr:to>
      <xdr:col>2</xdr:col>
      <xdr:colOff>1485900</xdr:colOff>
      <xdr:row>55</xdr:row>
      <xdr:rowOff>95250</xdr:rowOff>
    </xdr:to>
    <xdr:pic>
      <xdr:nvPicPr>
        <xdr:cNvPr id="27884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90392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123825</xdr:colOff>
      <xdr:row>43</xdr:row>
      <xdr:rowOff>123825</xdr:rowOff>
    </xdr:to>
    <xdr:pic>
      <xdr:nvPicPr>
        <xdr:cNvPr id="27885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7886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382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7887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382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7888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058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114300</xdr:colOff>
      <xdr:row>37</xdr:row>
      <xdr:rowOff>114300</xdr:rowOff>
    </xdr:to>
    <xdr:pic>
      <xdr:nvPicPr>
        <xdr:cNvPr id="27889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143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114300</xdr:colOff>
      <xdr:row>38</xdr:row>
      <xdr:rowOff>114300</xdr:rowOff>
    </xdr:to>
    <xdr:pic>
      <xdr:nvPicPr>
        <xdr:cNvPr id="27890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305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114300</xdr:colOff>
      <xdr:row>38</xdr:row>
      <xdr:rowOff>114300</xdr:rowOff>
    </xdr:to>
    <xdr:pic>
      <xdr:nvPicPr>
        <xdr:cNvPr id="27891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305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114300</xdr:colOff>
      <xdr:row>39</xdr:row>
      <xdr:rowOff>114300</xdr:rowOff>
    </xdr:to>
    <xdr:pic>
      <xdr:nvPicPr>
        <xdr:cNvPr id="27892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67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114300</xdr:colOff>
      <xdr:row>39</xdr:row>
      <xdr:rowOff>114300</xdr:rowOff>
    </xdr:to>
    <xdr:pic>
      <xdr:nvPicPr>
        <xdr:cNvPr id="27893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67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114300</xdr:colOff>
      <xdr:row>39</xdr:row>
      <xdr:rowOff>114300</xdr:rowOff>
    </xdr:to>
    <xdr:pic>
      <xdr:nvPicPr>
        <xdr:cNvPr id="27894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67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114300</xdr:colOff>
      <xdr:row>39</xdr:row>
      <xdr:rowOff>114300</xdr:rowOff>
    </xdr:to>
    <xdr:pic>
      <xdr:nvPicPr>
        <xdr:cNvPr id="27895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674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40</xdr:row>
      <xdr:rowOff>114300</xdr:rowOff>
    </xdr:to>
    <xdr:pic>
      <xdr:nvPicPr>
        <xdr:cNvPr id="27896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629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40</xdr:row>
      <xdr:rowOff>114300</xdr:rowOff>
    </xdr:to>
    <xdr:pic>
      <xdr:nvPicPr>
        <xdr:cNvPr id="27897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629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42</xdr:row>
      <xdr:rowOff>114300</xdr:rowOff>
    </xdr:to>
    <xdr:pic>
      <xdr:nvPicPr>
        <xdr:cNvPr id="27898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532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42</xdr:row>
      <xdr:rowOff>114300</xdr:rowOff>
    </xdr:to>
    <xdr:pic>
      <xdr:nvPicPr>
        <xdr:cNvPr id="27899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532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42</xdr:row>
      <xdr:rowOff>114300</xdr:rowOff>
    </xdr:to>
    <xdr:pic>
      <xdr:nvPicPr>
        <xdr:cNvPr id="27900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532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42</xdr:row>
      <xdr:rowOff>114300</xdr:rowOff>
    </xdr:to>
    <xdr:pic>
      <xdr:nvPicPr>
        <xdr:cNvPr id="27901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532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114300</xdr:colOff>
      <xdr:row>43</xdr:row>
      <xdr:rowOff>114300</xdr:rowOff>
    </xdr:to>
    <xdr:pic>
      <xdr:nvPicPr>
        <xdr:cNvPr id="27902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114300</xdr:colOff>
      <xdr:row>43</xdr:row>
      <xdr:rowOff>114300</xdr:rowOff>
    </xdr:to>
    <xdr:pic>
      <xdr:nvPicPr>
        <xdr:cNvPr id="27903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114300</xdr:colOff>
      <xdr:row>43</xdr:row>
      <xdr:rowOff>114300</xdr:rowOff>
    </xdr:to>
    <xdr:pic>
      <xdr:nvPicPr>
        <xdr:cNvPr id="27904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114300</xdr:colOff>
      <xdr:row>43</xdr:row>
      <xdr:rowOff>114300</xdr:rowOff>
    </xdr:to>
    <xdr:pic>
      <xdr:nvPicPr>
        <xdr:cNvPr id="27905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114300</xdr:colOff>
      <xdr:row>43</xdr:row>
      <xdr:rowOff>114300</xdr:rowOff>
    </xdr:to>
    <xdr:pic>
      <xdr:nvPicPr>
        <xdr:cNvPr id="27906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114300</xdr:colOff>
      <xdr:row>43</xdr:row>
      <xdr:rowOff>114300</xdr:rowOff>
    </xdr:to>
    <xdr:pic>
      <xdr:nvPicPr>
        <xdr:cNvPr id="27907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46</xdr:row>
      <xdr:rowOff>114300</xdr:rowOff>
    </xdr:to>
    <xdr:pic>
      <xdr:nvPicPr>
        <xdr:cNvPr id="27908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600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46</xdr:row>
      <xdr:rowOff>114300</xdr:rowOff>
    </xdr:to>
    <xdr:pic>
      <xdr:nvPicPr>
        <xdr:cNvPr id="27909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600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114300</xdr:colOff>
      <xdr:row>49</xdr:row>
      <xdr:rowOff>114300</xdr:rowOff>
    </xdr:to>
    <xdr:pic>
      <xdr:nvPicPr>
        <xdr:cNvPr id="27910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86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114300</xdr:colOff>
      <xdr:row>51</xdr:row>
      <xdr:rowOff>114300</xdr:rowOff>
    </xdr:to>
    <xdr:pic>
      <xdr:nvPicPr>
        <xdr:cNvPr id="27911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4105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114300</xdr:colOff>
      <xdr:row>52</xdr:row>
      <xdr:rowOff>114300</xdr:rowOff>
    </xdr:to>
    <xdr:pic>
      <xdr:nvPicPr>
        <xdr:cNvPr id="27912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5725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114300</xdr:rowOff>
    </xdr:to>
    <xdr:pic>
      <xdr:nvPicPr>
        <xdr:cNvPr id="27913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058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114300</xdr:rowOff>
    </xdr:to>
    <xdr:pic>
      <xdr:nvPicPr>
        <xdr:cNvPr id="27914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058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56</xdr:row>
      <xdr:rowOff>114300</xdr:rowOff>
    </xdr:to>
    <xdr:pic>
      <xdr:nvPicPr>
        <xdr:cNvPr id="27915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2202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7916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734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791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734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53</xdr:row>
      <xdr:rowOff>0</xdr:rowOff>
    </xdr:from>
    <xdr:to>
      <xdr:col>2</xdr:col>
      <xdr:colOff>1485900</xdr:colOff>
      <xdr:row>53</xdr:row>
      <xdr:rowOff>114300</xdr:rowOff>
    </xdr:to>
    <xdr:pic>
      <xdr:nvPicPr>
        <xdr:cNvPr id="27918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87344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7919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734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792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382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792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382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57</xdr:row>
      <xdr:rowOff>0</xdr:rowOff>
    </xdr:from>
    <xdr:to>
      <xdr:col>2</xdr:col>
      <xdr:colOff>1485900</xdr:colOff>
      <xdr:row>57</xdr:row>
      <xdr:rowOff>123825</xdr:rowOff>
    </xdr:to>
    <xdr:pic>
      <xdr:nvPicPr>
        <xdr:cNvPr id="27922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9382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27923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67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123825</xdr:colOff>
      <xdr:row>39</xdr:row>
      <xdr:rowOff>123825</xdr:rowOff>
    </xdr:to>
    <xdr:pic>
      <xdr:nvPicPr>
        <xdr:cNvPr id="27924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67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123825</xdr:colOff>
      <xdr:row>43</xdr:row>
      <xdr:rowOff>123825</xdr:rowOff>
    </xdr:to>
    <xdr:pic>
      <xdr:nvPicPr>
        <xdr:cNvPr id="27925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123825</xdr:colOff>
      <xdr:row>43</xdr:row>
      <xdr:rowOff>123825</xdr:rowOff>
    </xdr:to>
    <xdr:pic>
      <xdr:nvPicPr>
        <xdr:cNvPr id="27926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123825</xdr:colOff>
      <xdr:row>43</xdr:row>
      <xdr:rowOff>123825</xdr:rowOff>
    </xdr:to>
    <xdr:pic>
      <xdr:nvPicPr>
        <xdr:cNvPr id="27927" name="Picture 1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123825</xdr:colOff>
      <xdr:row>43</xdr:row>
      <xdr:rowOff>123825</xdr:rowOff>
    </xdr:to>
    <xdr:pic>
      <xdr:nvPicPr>
        <xdr:cNvPr id="27928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151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123825</xdr:colOff>
      <xdr:row>52</xdr:row>
      <xdr:rowOff>123825</xdr:rowOff>
    </xdr:to>
    <xdr:pic>
      <xdr:nvPicPr>
        <xdr:cNvPr id="27929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572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7930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734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123825</xdr:colOff>
      <xdr:row>53</xdr:row>
      <xdr:rowOff>123825</xdr:rowOff>
    </xdr:to>
    <xdr:pic>
      <xdr:nvPicPr>
        <xdr:cNvPr id="27931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734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7932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96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7933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96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123825</xdr:colOff>
      <xdr:row>57</xdr:row>
      <xdr:rowOff>123825</xdr:rowOff>
    </xdr:to>
    <xdr:pic>
      <xdr:nvPicPr>
        <xdr:cNvPr id="27934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382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35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36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37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38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39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7940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220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7941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220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42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43" name="Picture 1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44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45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7946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86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7947" name="Picture 1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86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7948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86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123825</xdr:colOff>
      <xdr:row>49</xdr:row>
      <xdr:rowOff>123825</xdr:rowOff>
    </xdr:to>
    <xdr:pic>
      <xdr:nvPicPr>
        <xdr:cNvPr id="27949" name="Picture 1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86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7950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220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7951" name="Picture 1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410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123825</xdr:colOff>
      <xdr:row>51</xdr:row>
      <xdr:rowOff>123825</xdr:rowOff>
    </xdr:to>
    <xdr:pic>
      <xdr:nvPicPr>
        <xdr:cNvPr id="27952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410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1362075</xdr:colOff>
      <xdr:row>51</xdr:row>
      <xdr:rowOff>0</xdr:rowOff>
    </xdr:from>
    <xdr:to>
      <xdr:col>2</xdr:col>
      <xdr:colOff>1485900</xdr:colOff>
      <xdr:row>51</xdr:row>
      <xdr:rowOff>123825</xdr:rowOff>
    </xdr:to>
    <xdr:pic>
      <xdr:nvPicPr>
        <xdr:cNvPr id="27953" name="Picture 1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8410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7954" name="Picture 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96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7955" name="Picture 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143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123825</xdr:colOff>
      <xdr:row>37</xdr:row>
      <xdr:rowOff>123825</xdr:rowOff>
    </xdr:to>
    <xdr:pic>
      <xdr:nvPicPr>
        <xdr:cNvPr id="27956" name="Picture 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143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27957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305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123825</xdr:colOff>
      <xdr:row>38</xdr:row>
      <xdr:rowOff>123825</xdr:rowOff>
    </xdr:to>
    <xdr:pic>
      <xdr:nvPicPr>
        <xdr:cNvPr id="27958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305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123825</xdr:colOff>
      <xdr:row>48</xdr:row>
      <xdr:rowOff>123825</xdr:rowOff>
    </xdr:to>
    <xdr:pic>
      <xdr:nvPicPr>
        <xdr:cNvPr id="27959" name="Picture 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924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60" name="Picture 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123825</xdr:colOff>
      <xdr:row>50</xdr:row>
      <xdr:rowOff>123825</xdr:rowOff>
    </xdr:to>
    <xdr:pic>
      <xdr:nvPicPr>
        <xdr:cNvPr id="27961" name="Picture 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48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7962" name="Picture 1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96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7963" name="Picture 1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96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123825</xdr:colOff>
      <xdr:row>54</xdr:row>
      <xdr:rowOff>123825</xdr:rowOff>
    </xdr:to>
    <xdr:pic>
      <xdr:nvPicPr>
        <xdr:cNvPr id="27964" name="Picture 1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96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123825</xdr:colOff>
      <xdr:row>55</xdr:row>
      <xdr:rowOff>123825</xdr:rowOff>
    </xdr:to>
    <xdr:pic>
      <xdr:nvPicPr>
        <xdr:cNvPr id="27965" name="Picture 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058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123825</xdr:colOff>
      <xdr:row>56</xdr:row>
      <xdr:rowOff>123825</xdr:rowOff>
    </xdr:to>
    <xdr:pic>
      <xdr:nvPicPr>
        <xdr:cNvPr id="27966" name="Picture 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220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27967" name="Picture 1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95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123825</xdr:colOff>
      <xdr:row>33</xdr:row>
      <xdr:rowOff>123825</xdr:rowOff>
    </xdr:to>
    <xdr:pic>
      <xdr:nvPicPr>
        <xdr:cNvPr id="27968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95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0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1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2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4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6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7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8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69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0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1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2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3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4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5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6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7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8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7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0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1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2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3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4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5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6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7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8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89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0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1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2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3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4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5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6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7" name="Picture 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8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799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0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1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2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3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4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5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6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7" name="Picture 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8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09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0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1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2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3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4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5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6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7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8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19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0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1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2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3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4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5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6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7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8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29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0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1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2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3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4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5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6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7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8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39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0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1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2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3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4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5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6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7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8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49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0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1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2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3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4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5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6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7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8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59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0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1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2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3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4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5" name="Picture 1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6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7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8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69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0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1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2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3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4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5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6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7" name="Picture 1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8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79" name="Picture 1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0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1" name="Picture 1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2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3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4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5" name="Picture 1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6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7" name="Picture 1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8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89" name="Picture 1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0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1" name="Picture 1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2" name="Picture 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3" name="Picture 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4" name="Picture 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5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6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7" name="Picture 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8" name="Picture 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123825</xdr:colOff>
      <xdr:row>15</xdr:row>
      <xdr:rowOff>123825</xdr:rowOff>
    </xdr:to>
    <xdr:pic>
      <xdr:nvPicPr>
        <xdr:cNvPr id="5899" name="Picture 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00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01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02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03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04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05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06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07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08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1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1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12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13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123825</xdr:colOff>
      <xdr:row>3</xdr:row>
      <xdr:rowOff>123825</xdr:rowOff>
    </xdr:to>
    <xdr:pic>
      <xdr:nvPicPr>
        <xdr:cNvPr id="5914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123825</xdr:colOff>
      <xdr:row>3</xdr:row>
      <xdr:rowOff>123825</xdr:rowOff>
    </xdr:to>
    <xdr:pic>
      <xdr:nvPicPr>
        <xdr:cNvPr id="5915" name="Picture 3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16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17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28575</xdr:rowOff>
    </xdr:from>
    <xdr:to>
      <xdr:col>0</xdr:col>
      <xdr:colOff>123825</xdr:colOff>
      <xdr:row>20</xdr:row>
      <xdr:rowOff>0</xdr:rowOff>
    </xdr:to>
    <xdr:pic>
      <xdr:nvPicPr>
        <xdr:cNvPr id="5918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19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20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21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22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923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924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925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926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927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9525</xdr:rowOff>
    </xdr:from>
    <xdr:to>
      <xdr:col>0</xdr:col>
      <xdr:colOff>123825</xdr:colOff>
      <xdr:row>19</xdr:row>
      <xdr:rowOff>123825</xdr:rowOff>
    </xdr:to>
    <xdr:pic>
      <xdr:nvPicPr>
        <xdr:cNvPr id="5928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5929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123825</xdr:colOff>
      <xdr:row>42</xdr:row>
      <xdr:rowOff>123825</xdr:rowOff>
    </xdr:to>
    <xdr:pic>
      <xdr:nvPicPr>
        <xdr:cNvPr id="5930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123825</xdr:colOff>
      <xdr:row>42</xdr:row>
      <xdr:rowOff>123825</xdr:rowOff>
    </xdr:to>
    <xdr:pic>
      <xdr:nvPicPr>
        <xdr:cNvPr id="5931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5932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5933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34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35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36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37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38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39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40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41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42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43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44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45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46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47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48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49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50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123825</xdr:colOff>
      <xdr:row>22</xdr:row>
      <xdr:rowOff>123825</xdr:rowOff>
    </xdr:to>
    <xdr:pic>
      <xdr:nvPicPr>
        <xdr:cNvPr id="5951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123825</xdr:colOff>
      <xdr:row>22</xdr:row>
      <xdr:rowOff>123825</xdr:rowOff>
    </xdr:to>
    <xdr:pic>
      <xdr:nvPicPr>
        <xdr:cNvPr id="5952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123825</xdr:colOff>
      <xdr:row>22</xdr:row>
      <xdr:rowOff>123825</xdr:rowOff>
    </xdr:to>
    <xdr:pic>
      <xdr:nvPicPr>
        <xdr:cNvPr id="5953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123825</xdr:colOff>
      <xdr:row>22</xdr:row>
      <xdr:rowOff>123825</xdr:rowOff>
    </xdr:to>
    <xdr:pic>
      <xdr:nvPicPr>
        <xdr:cNvPr id="5954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55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56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5957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123825</xdr:colOff>
      <xdr:row>42</xdr:row>
      <xdr:rowOff>123825</xdr:rowOff>
    </xdr:to>
    <xdr:pic>
      <xdr:nvPicPr>
        <xdr:cNvPr id="5958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123825</xdr:colOff>
      <xdr:row>42</xdr:row>
      <xdr:rowOff>123825</xdr:rowOff>
    </xdr:to>
    <xdr:pic>
      <xdr:nvPicPr>
        <xdr:cNvPr id="5959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5960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5961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62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63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64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65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66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67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68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123825</xdr:colOff>
      <xdr:row>44</xdr:row>
      <xdr:rowOff>123825</xdr:rowOff>
    </xdr:to>
    <xdr:pic>
      <xdr:nvPicPr>
        <xdr:cNvPr id="5969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123825</xdr:colOff>
      <xdr:row>44</xdr:row>
      <xdr:rowOff>123825</xdr:rowOff>
    </xdr:to>
    <xdr:pic>
      <xdr:nvPicPr>
        <xdr:cNvPr id="5970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123825</xdr:colOff>
      <xdr:row>44</xdr:row>
      <xdr:rowOff>123825</xdr:rowOff>
    </xdr:to>
    <xdr:pic>
      <xdr:nvPicPr>
        <xdr:cNvPr id="5971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72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73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74" name="Picture 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75" name="Picture 1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97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5977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7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7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5980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5981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82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5983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123825</xdr:colOff>
      <xdr:row>42</xdr:row>
      <xdr:rowOff>123825</xdr:rowOff>
    </xdr:to>
    <xdr:pic>
      <xdr:nvPicPr>
        <xdr:cNvPr id="5984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5985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104775</xdr:rowOff>
    </xdr:to>
    <xdr:pic>
      <xdr:nvPicPr>
        <xdr:cNvPr id="5986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104775</xdr:rowOff>
    </xdr:to>
    <xdr:pic>
      <xdr:nvPicPr>
        <xdr:cNvPr id="5987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5988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5989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5990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5991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104775</xdr:colOff>
      <xdr:row>3</xdr:row>
      <xdr:rowOff>104775</xdr:rowOff>
    </xdr:to>
    <xdr:pic>
      <xdr:nvPicPr>
        <xdr:cNvPr id="5992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104775</xdr:colOff>
      <xdr:row>3</xdr:row>
      <xdr:rowOff>104775</xdr:rowOff>
    </xdr:to>
    <xdr:pic>
      <xdr:nvPicPr>
        <xdr:cNvPr id="5993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5994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5995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5996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5997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5998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5999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6000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6001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6002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6003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6004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6005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104775</xdr:rowOff>
    </xdr:to>
    <xdr:pic>
      <xdr:nvPicPr>
        <xdr:cNvPr id="6006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104775</xdr:rowOff>
    </xdr:to>
    <xdr:pic>
      <xdr:nvPicPr>
        <xdr:cNvPr id="6007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6008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pic>
      <xdr:nvPicPr>
        <xdr:cNvPr id="6009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pic>
      <xdr:nvPicPr>
        <xdr:cNvPr id="6010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104775</xdr:colOff>
      <xdr:row>20</xdr:row>
      <xdr:rowOff>104775</xdr:rowOff>
    </xdr:to>
    <xdr:pic>
      <xdr:nvPicPr>
        <xdr:cNvPr id="6011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12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13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104775</xdr:rowOff>
    </xdr:to>
    <xdr:pic>
      <xdr:nvPicPr>
        <xdr:cNvPr id="6014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15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1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17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18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123825</xdr:colOff>
      <xdr:row>30</xdr:row>
      <xdr:rowOff>123825</xdr:rowOff>
    </xdr:to>
    <xdr:pic>
      <xdr:nvPicPr>
        <xdr:cNvPr id="6019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123825</xdr:colOff>
      <xdr:row>30</xdr:row>
      <xdr:rowOff>123825</xdr:rowOff>
    </xdr:to>
    <xdr:pic>
      <xdr:nvPicPr>
        <xdr:cNvPr id="6020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6021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6022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6023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123825</xdr:colOff>
      <xdr:row>41</xdr:row>
      <xdr:rowOff>123825</xdr:rowOff>
    </xdr:to>
    <xdr:pic>
      <xdr:nvPicPr>
        <xdr:cNvPr id="6024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25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26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27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028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029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30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31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32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33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34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35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6036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6037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38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39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40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41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042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043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044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045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604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123825</xdr:colOff>
      <xdr:row>22</xdr:row>
      <xdr:rowOff>123825</xdr:rowOff>
    </xdr:to>
    <xdr:pic>
      <xdr:nvPicPr>
        <xdr:cNvPr id="60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123825</xdr:colOff>
      <xdr:row>22</xdr:row>
      <xdr:rowOff>123825</xdr:rowOff>
    </xdr:to>
    <xdr:pic>
      <xdr:nvPicPr>
        <xdr:cNvPr id="604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123825</xdr:colOff>
      <xdr:row>22</xdr:row>
      <xdr:rowOff>123825</xdr:rowOff>
    </xdr:to>
    <xdr:pic>
      <xdr:nvPicPr>
        <xdr:cNvPr id="604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050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51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52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123825</xdr:colOff>
      <xdr:row>5</xdr:row>
      <xdr:rowOff>123825</xdr:rowOff>
    </xdr:to>
    <xdr:pic>
      <xdr:nvPicPr>
        <xdr:cNvPr id="6053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123825</xdr:colOff>
      <xdr:row>5</xdr:row>
      <xdr:rowOff>123825</xdr:rowOff>
    </xdr:to>
    <xdr:pic>
      <xdr:nvPicPr>
        <xdr:cNvPr id="6054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55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56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123825</xdr:colOff>
      <xdr:row>27</xdr:row>
      <xdr:rowOff>123825</xdr:rowOff>
    </xdr:to>
    <xdr:pic>
      <xdr:nvPicPr>
        <xdr:cNvPr id="6057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058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059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060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123825</xdr:colOff>
      <xdr:row>42</xdr:row>
      <xdr:rowOff>123825</xdr:rowOff>
    </xdr:to>
    <xdr:pic>
      <xdr:nvPicPr>
        <xdr:cNvPr id="6061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6062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63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64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0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123825</xdr:colOff>
      <xdr:row>39</xdr:row>
      <xdr:rowOff>123825</xdr:rowOff>
    </xdr:to>
    <xdr:pic>
      <xdr:nvPicPr>
        <xdr:cNvPr id="6065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06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67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</xdr:colOff>
      <xdr:row>1</xdr:row>
      <xdr:rowOff>123825</xdr:rowOff>
    </xdr:to>
    <xdr:pic>
      <xdr:nvPicPr>
        <xdr:cNvPr id="6068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123825</xdr:colOff>
      <xdr:row>36</xdr:row>
      <xdr:rowOff>123825</xdr:rowOff>
    </xdr:to>
    <xdr:pic>
      <xdr:nvPicPr>
        <xdr:cNvPr id="606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70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6071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142875</xdr:rowOff>
    </xdr:from>
    <xdr:to>
      <xdr:col>0</xdr:col>
      <xdr:colOff>123825</xdr:colOff>
      <xdr:row>22</xdr:row>
      <xdr:rowOff>104774</xdr:rowOff>
    </xdr:to>
    <xdr:pic>
      <xdr:nvPicPr>
        <xdr:cNvPr id="6072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123825</xdr:colOff>
      <xdr:row>4</xdr:row>
      <xdr:rowOff>123825</xdr:rowOff>
    </xdr:to>
    <xdr:pic>
      <xdr:nvPicPr>
        <xdr:cNvPr id="6073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</xdr:colOff>
      <xdr:row>1</xdr:row>
      <xdr:rowOff>123825</xdr:rowOff>
    </xdr:to>
    <xdr:pic>
      <xdr:nvPicPr>
        <xdr:cNvPr id="6074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75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123825</xdr:colOff>
      <xdr:row>16</xdr:row>
      <xdr:rowOff>123825</xdr:rowOff>
    </xdr:to>
    <xdr:pic>
      <xdr:nvPicPr>
        <xdr:cNvPr id="6076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77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123825</xdr:colOff>
      <xdr:row>36</xdr:row>
      <xdr:rowOff>123825</xdr:rowOff>
    </xdr:to>
    <xdr:pic>
      <xdr:nvPicPr>
        <xdr:cNvPr id="6078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079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104775</xdr:rowOff>
    </xdr:to>
    <xdr:pic>
      <xdr:nvPicPr>
        <xdr:cNvPr id="6080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104775</xdr:rowOff>
    </xdr:to>
    <xdr:pic>
      <xdr:nvPicPr>
        <xdr:cNvPr id="6081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18</xdr:row>
      <xdr:rowOff>104775</xdr:rowOff>
    </xdr:to>
    <xdr:pic>
      <xdr:nvPicPr>
        <xdr:cNvPr id="6082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18</xdr:row>
      <xdr:rowOff>104775</xdr:rowOff>
    </xdr:to>
    <xdr:pic>
      <xdr:nvPicPr>
        <xdr:cNvPr id="6083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32</xdr:row>
      <xdr:rowOff>104775</xdr:rowOff>
    </xdr:to>
    <xdr:pic>
      <xdr:nvPicPr>
        <xdr:cNvPr id="6084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104775</xdr:rowOff>
    </xdr:to>
    <xdr:pic>
      <xdr:nvPicPr>
        <xdr:cNvPr id="6085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104775</xdr:rowOff>
    </xdr:to>
    <xdr:pic>
      <xdr:nvPicPr>
        <xdr:cNvPr id="6086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6087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6088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6089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6090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6091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9525</xdr:rowOff>
    </xdr:from>
    <xdr:to>
      <xdr:col>0</xdr:col>
      <xdr:colOff>123825</xdr:colOff>
      <xdr:row>38</xdr:row>
      <xdr:rowOff>123825</xdr:rowOff>
    </xdr:to>
    <xdr:pic>
      <xdr:nvPicPr>
        <xdr:cNvPr id="6092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093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094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095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096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6097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6098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6099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6100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6101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6102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6103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39</xdr:row>
      <xdr:rowOff>104775</xdr:rowOff>
    </xdr:to>
    <xdr:pic>
      <xdr:nvPicPr>
        <xdr:cNvPr id="6104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39</xdr:row>
      <xdr:rowOff>104775</xdr:rowOff>
    </xdr:to>
    <xdr:pic>
      <xdr:nvPicPr>
        <xdr:cNvPr id="6105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6106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6107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104775</xdr:colOff>
      <xdr:row>45</xdr:row>
      <xdr:rowOff>104775</xdr:rowOff>
    </xdr:to>
    <xdr:pic>
      <xdr:nvPicPr>
        <xdr:cNvPr id="6108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6109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6110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6111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6112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6113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6114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104775</xdr:rowOff>
    </xdr:to>
    <xdr:pic>
      <xdr:nvPicPr>
        <xdr:cNvPr id="6115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104775</xdr:rowOff>
    </xdr:to>
    <xdr:pic>
      <xdr:nvPicPr>
        <xdr:cNvPr id="6116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117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118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6119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6120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6121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104775</xdr:rowOff>
    </xdr:to>
    <xdr:pic>
      <xdr:nvPicPr>
        <xdr:cNvPr id="6122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123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123825</xdr:colOff>
      <xdr:row>39</xdr:row>
      <xdr:rowOff>123825</xdr:rowOff>
    </xdr:to>
    <xdr:pic>
      <xdr:nvPicPr>
        <xdr:cNvPr id="6124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123825</xdr:colOff>
      <xdr:row>39</xdr:row>
      <xdr:rowOff>123825</xdr:rowOff>
    </xdr:to>
    <xdr:pic>
      <xdr:nvPicPr>
        <xdr:cNvPr id="6125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123825</xdr:colOff>
      <xdr:row>39</xdr:row>
      <xdr:rowOff>123825</xdr:rowOff>
    </xdr:to>
    <xdr:pic>
      <xdr:nvPicPr>
        <xdr:cNvPr id="6126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123825</xdr:colOff>
      <xdr:row>39</xdr:row>
      <xdr:rowOff>123825</xdr:rowOff>
    </xdr:to>
    <xdr:pic>
      <xdr:nvPicPr>
        <xdr:cNvPr id="6127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128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129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130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123825</xdr:rowOff>
    </xdr:to>
    <xdr:pic>
      <xdr:nvPicPr>
        <xdr:cNvPr id="6131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132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133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134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135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6136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123825</xdr:colOff>
      <xdr:row>42</xdr:row>
      <xdr:rowOff>123825</xdr:rowOff>
    </xdr:to>
    <xdr:pic>
      <xdr:nvPicPr>
        <xdr:cNvPr id="6137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123825</xdr:rowOff>
    </xdr:to>
    <xdr:pic>
      <xdr:nvPicPr>
        <xdr:cNvPr id="6138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139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123825</xdr:colOff>
      <xdr:row>53</xdr:row>
      <xdr:rowOff>123825</xdr:rowOff>
    </xdr:to>
    <xdr:pic>
      <xdr:nvPicPr>
        <xdr:cNvPr id="6140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5"/>
  <sheetViews>
    <sheetView tabSelected="1" zoomScaleNormal="100" workbookViewId="0">
      <pane xSplit="3" ySplit="1" topLeftCell="AZ2" activePane="bottomRight" state="frozen"/>
      <selection pane="topRight" activeCell="D1" sqref="D1"/>
      <selection pane="bottomLeft" activeCell="A2" sqref="A2"/>
      <selection pane="bottomRight" activeCell="BB2" sqref="BB2"/>
    </sheetView>
  </sheetViews>
  <sheetFormatPr defaultRowHeight="12.75" x14ac:dyDescent="0.2"/>
  <cols>
    <col min="2" max="2" width="6.140625" bestFit="1" customWidth="1"/>
    <col min="3" max="3" width="29" customWidth="1"/>
    <col min="4" max="4" width="13.42578125" customWidth="1"/>
    <col min="5" max="22" width="7.7109375" customWidth="1"/>
    <col min="23" max="41" width="7.7109375" hidden="1" customWidth="1"/>
    <col min="42" max="43" width="7.7109375" customWidth="1"/>
    <col min="45" max="45" width="34.28515625" customWidth="1"/>
    <col min="46" max="63" width="7.7109375" customWidth="1"/>
    <col min="64" max="79" width="5.7109375" hidden="1" customWidth="1"/>
    <col min="80" max="82" width="5.7109375" style="14" hidden="1" customWidth="1"/>
    <col min="83" max="83" width="5.7109375" hidden="1" customWidth="1"/>
    <col min="84" max="84" width="5.7109375" style="2" hidden="1" customWidth="1"/>
    <col min="85" max="87" width="7.7109375" customWidth="1"/>
    <col min="88" max="88" width="27.42578125" customWidth="1"/>
    <col min="89" max="106" width="7.7109375" customWidth="1"/>
    <col min="107" max="127" width="9.140625" hidden="1" customWidth="1"/>
    <col min="128" max="129" width="7.7109375" customWidth="1"/>
  </cols>
  <sheetData>
    <row r="1" spans="1:131" s="9" customFormat="1" x14ac:dyDescent="0.2">
      <c r="A1" s="1" t="s">
        <v>3</v>
      </c>
      <c r="B1" s="1" t="s">
        <v>39</v>
      </c>
      <c r="C1" s="3" t="s">
        <v>1</v>
      </c>
      <c r="D1" s="1" t="s">
        <v>2</v>
      </c>
      <c r="E1" s="38">
        <v>40553</v>
      </c>
      <c r="F1" s="38">
        <f>E1+2</f>
        <v>40555</v>
      </c>
      <c r="G1" s="39">
        <f>F1+2</f>
        <v>40557</v>
      </c>
      <c r="H1" s="38">
        <f>E1+7</f>
        <v>40560</v>
      </c>
      <c r="I1" s="38">
        <f>H1+2</f>
        <v>40562</v>
      </c>
      <c r="J1" s="39">
        <f>I1+2</f>
        <v>40564</v>
      </c>
      <c r="K1" s="38">
        <f>H1+7</f>
        <v>40567</v>
      </c>
      <c r="L1" s="38">
        <f>K1+2</f>
        <v>40569</v>
      </c>
      <c r="M1" s="39">
        <f>L1+2</f>
        <v>40571</v>
      </c>
      <c r="N1" s="38">
        <f>K1+7</f>
        <v>40574</v>
      </c>
      <c r="O1" s="38">
        <f>N1+2</f>
        <v>40576</v>
      </c>
      <c r="P1" s="39">
        <f>O1+2</f>
        <v>40578</v>
      </c>
      <c r="Q1" s="38">
        <f>N1+7</f>
        <v>40581</v>
      </c>
      <c r="R1" s="38">
        <f>Q1+2</f>
        <v>40583</v>
      </c>
      <c r="S1" s="39">
        <f>R1+2</f>
        <v>40585</v>
      </c>
      <c r="T1" s="137">
        <f>Q1+7</f>
        <v>40588</v>
      </c>
      <c r="U1" s="38">
        <f>T1+2</f>
        <v>40590</v>
      </c>
      <c r="V1" s="39">
        <f>U1+2</f>
        <v>40592</v>
      </c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33" t="s">
        <v>5</v>
      </c>
      <c r="AQ1" s="89" t="s">
        <v>6</v>
      </c>
      <c r="AR1" s="92"/>
      <c r="AS1" s="91" t="s">
        <v>1</v>
      </c>
      <c r="AT1" s="38">
        <v>40595</v>
      </c>
      <c r="AU1" s="38">
        <f>AT1+2</f>
        <v>40597</v>
      </c>
      <c r="AV1" s="137">
        <f>AU1+2</f>
        <v>40599</v>
      </c>
      <c r="AW1" s="38">
        <f>AT1+7</f>
        <v>40602</v>
      </c>
      <c r="AX1" s="38">
        <f>AW1+2</f>
        <v>40604</v>
      </c>
      <c r="AY1" s="39">
        <f>AX1+2</f>
        <v>40606</v>
      </c>
      <c r="AZ1" s="38">
        <f>AW1+7</f>
        <v>40609</v>
      </c>
      <c r="BA1" s="38">
        <f>AZ1+2</f>
        <v>40611</v>
      </c>
      <c r="BB1" s="39">
        <f>BA1+2</f>
        <v>40613</v>
      </c>
      <c r="BC1" s="38">
        <f>AZ1+7</f>
        <v>40616</v>
      </c>
      <c r="BD1" s="38">
        <f>BC1+2</f>
        <v>40618</v>
      </c>
      <c r="BE1" s="39">
        <f>BD1+2</f>
        <v>40620</v>
      </c>
      <c r="BF1" s="38">
        <f>BC1+7</f>
        <v>40623</v>
      </c>
      <c r="BG1" s="38">
        <f>BF1+2</f>
        <v>40625</v>
      </c>
      <c r="BH1" s="39">
        <f>BG1+2</f>
        <v>40627</v>
      </c>
      <c r="BI1" s="38">
        <f>BF1+7</f>
        <v>40630</v>
      </c>
      <c r="BJ1" s="38">
        <f>BI1+2</f>
        <v>40632</v>
      </c>
      <c r="BK1" s="39">
        <f>BJ1+2</f>
        <v>40634</v>
      </c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1"/>
      <c r="CF1" s="1"/>
      <c r="CG1" s="33" t="s">
        <v>5</v>
      </c>
      <c r="CH1" s="89" t="s">
        <v>6</v>
      </c>
      <c r="CI1" s="93"/>
      <c r="CJ1" s="91" t="s">
        <v>1</v>
      </c>
      <c r="CK1" s="38">
        <v>40637</v>
      </c>
      <c r="CL1" s="38">
        <f>CK1+2</f>
        <v>40639</v>
      </c>
      <c r="CM1" s="39">
        <f>CL1+2</f>
        <v>40641</v>
      </c>
      <c r="CN1" s="38">
        <f>CK1+7</f>
        <v>40644</v>
      </c>
      <c r="CO1" s="38">
        <f>CN1+2</f>
        <v>40646</v>
      </c>
      <c r="CP1" s="39">
        <f>CO1+2</f>
        <v>40648</v>
      </c>
      <c r="CQ1" s="38">
        <v>40658</v>
      </c>
      <c r="CR1" s="38">
        <f>CQ1+2</f>
        <v>40660</v>
      </c>
      <c r="CS1" s="39">
        <f>CR1+2</f>
        <v>40662</v>
      </c>
      <c r="CT1" s="38">
        <f>CQ1+7</f>
        <v>40665</v>
      </c>
      <c r="CU1" s="38">
        <f>CT1+2</f>
        <v>40667</v>
      </c>
      <c r="CV1" s="39">
        <f>CU1+2</f>
        <v>40669</v>
      </c>
      <c r="CW1" s="38">
        <f>CT1+7</f>
        <v>40672</v>
      </c>
      <c r="CX1" s="38">
        <f>CW1+2</f>
        <v>40674</v>
      </c>
      <c r="CY1" s="39">
        <f>CX1+2</f>
        <v>40676</v>
      </c>
      <c r="CZ1" s="38">
        <f>CW1+7</f>
        <v>40679</v>
      </c>
      <c r="DA1" s="38"/>
      <c r="DB1" s="39"/>
      <c r="DC1" s="16"/>
      <c r="DD1" s="16"/>
      <c r="DE1" s="16"/>
      <c r="DF1" s="16"/>
      <c r="DG1" s="16"/>
      <c r="DH1" s="16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6"/>
      <c r="DV1" s="16"/>
      <c r="DW1" s="16"/>
      <c r="DX1" s="33" t="s">
        <v>5</v>
      </c>
      <c r="DY1" s="33" t="s">
        <v>6</v>
      </c>
      <c r="EA1" s="9" t="s">
        <v>120</v>
      </c>
    </row>
    <row r="2" spans="1:131" s="9" customFormat="1" x14ac:dyDescent="0.2">
      <c r="A2" s="1">
        <v>34397</v>
      </c>
      <c r="B2" s="51">
        <v>1</v>
      </c>
      <c r="C2" s="112" t="s">
        <v>158</v>
      </c>
      <c r="D2" s="113">
        <v>523254</v>
      </c>
      <c r="E2" s="96" t="s">
        <v>4</v>
      </c>
      <c r="F2" s="40" t="s">
        <v>4</v>
      </c>
      <c r="G2" s="117" t="s">
        <v>4</v>
      </c>
      <c r="H2" s="88"/>
      <c r="I2" s="40" t="s">
        <v>4</v>
      </c>
      <c r="J2" s="39" t="s">
        <v>4</v>
      </c>
      <c r="K2" s="40" t="s">
        <v>95</v>
      </c>
      <c r="L2" s="1" t="s">
        <v>4</v>
      </c>
      <c r="M2" s="39" t="s">
        <v>4</v>
      </c>
      <c r="N2" s="40" t="s">
        <v>4</v>
      </c>
      <c r="O2" s="85" t="s">
        <v>5</v>
      </c>
      <c r="P2" s="39" t="s">
        <v>4</v>
      </c>
      <c r="Q2" s="40" t="s">
        <v>95</v>
      </c>
      <c r="R2" s="40" t="s">
        <v>4</v>
      </c>
      <c r="S2" s="39" t="s">
        <v>4</v>
      </c>
      <c r="T2" s="16" t="s">
        <v>4</v>
      </c>
      <c r="U2" s="16" t="s">
        <v>4</v>
      </c>
      <c r="V2" s="110"/>
      <c r="W2" s="16">
        <f t="shared" ref="W2:AF3" si="0">IF(E2="L",1,(IF(E2="A",100,0)))</f>
        <v>0</v>
      </c>
      <c r="X2" s="16">
        <f t="shared" si="0"/>
        <v>0</v>
      </c>
      <c r="Y2" s="16">
        <f t="shared" si="0"/>
        <v>0</v>
      </c>
      <c r="Z2" s="16">
        <f t="shared" si="0"/>
        <v>0</v>
      </c>
      <c r="AA2" s="16">
        <f t="shared" si="0"/>
        <v>0</v>
      </c>
      <c r="AB2" s="16">
        <f t="shared" si="0"/>
        <v>0</v>
      </c>
      <c r="AC2" s="16">
        <f t="shared" si="0"/>
        <v>0</v>
      </c>
      <c r="AD2" s="16">
        <f t="shared" si="0"/>
        <v>0</v>
      </c>
      <c r="AE2" s="16">
        <f t="shared" si="0"/>
        <v>0</v>
      </c>
      <c r="AF2" s="16">
        <f t="shared" si="0"/>
        <v>0</v>
      </c>
      <c r="AG2" s="16">
        <f t="shared" ref="AG2:AN3" si="1">IF(O2="L",1,(IF(O2="A",100,0)))</f>
        <v>100</v>
      </c>
      <c r="AH2" s="16">
        <f t="shared" si="1"/>
        <v>0</v>
      </c>
      <c r="AI2" s="16">
        <f t="shared" si="1"/>
        <v>0</v>
      </c>
      <c r="AJ2" s="16">
        <f t="shared" si="1"/>
        <v>0</v>
      </c>
      <c r="AK2" s="16">
        <f t="shared" si="1"/>
        <v>0</v>
      </c>
      <c r="AL2" s="16">
        <f t="shared" si="1"/>
        <v>0</v>
      </c>
      <c r="AM2" s="16">
        <f t="shared" si="1"/>
        <v>0</v>
      </c>
      <c r="AN2" s="16">
        <f t="shared" si="1"/>
        <v>0</v>
      </c>
      <c r="AO2" s="16">
        <f t="shared" ref="AO2:AO7" si="2">SUM(W2:AN2)</f>
        <v>100</v>
      </c>
      <c r="AP2" s="32">
        <f t="shared" ref="AP2:AP28" si="3">INT(AO2/100)</f>
        <v>1</v>
      </c>
      <c r="AQ2" s="90">
        <f t="shared" ref="AQ2:AQ28" si="4">AO2-(AP2*100)</f>
        <v>0</v>
      </c>
      <c r="AR2" s="92"/>
      <c r="AS2" s="112" t="s">
        <v>158</v>
      </c>
      <c r="AT2" s="110"/>
      <c r="AU2" s="40" t="s">
        <v>4</v>
      </c>
      <c r="AV2" s="87" t="s">
        <v>4</v>
      </c>
      <c r="AW2" s="40" t="s">
        <v>4</v>
      </c>
      <c r="AX2" s="40" t="s">
        <v>95</v>
      </c>
      <c r="AY2" s="39" t="s">
        <v>4</v>
      </c>
      <c r="AZ2" s="40" t="s">
        <v>4</v>
      </c>
      <c r="BA2" s="40"/>
      <c r="BB2" s="86" t="s">
        <v>4</v>
      </c>
      <c r="BC2" s="101"/>
      <c r="BD2" s="40"/>
      <c r="BE2" s="87"/>
      <c r="BF2" s="40"/>
      <c r="BG2" s="40"/>
      <c r="BH2" s="39"/>
      <c r="BI2" s="40"/>
      <c r="BJ2" s="40"/>
      <c r="BK2" s="31"/>
      <c r="BL2" s="16">
        <f t="shared" ref="BL2:BL9" si="5">IF(AT2="L",1,(IF(AT2="A",100,0)))</f>
        <v>0</v>
      </c>
      <c r="BM2" s="16">
        <f t="shared" ref="BM2:BM9" si="6">IF(AU2="L",1,(IF(AU2="A",100,0)))</f>
        <v>0</v>
      </c>
      <c r="BN2" s="16">
        <f t="shared" ref="BN2:BN9" si="7">IF(AV2="L",1,(IF(AV2="A",100,0)))</f>
        <v>0</v>
      </c>
      <c r="BO2" s="16">
        <f t="shared" ref="BO2:BO9" si="8">IF(AW2="L",1,(IF(AW2="A",100,0)))</f>
        <v>0</v>
      </c>
      <c r="BP2" s="16">
        <f t="shared" ref="BP2:BP9" si="9">IF(AX2="L",1,(IF(AX2="A",100,0)))</f>
        <v>0</v>
      </c>
      <c r="BQ2" s="16">
        <f t="shared" ref="BQ2:BQ9" si="10">IF(AY2="L",1,(IF(AY2="A",100,0)))</f>
        <v>0</v>
      </c>
      <c r="BR2" s="16">
        <f t="shared" ref="BR2:BR9" si="11">IF(AZ2="L",1,(IF(AZ2="A",100,0)))</f>
        <v>0</v>
      </c>
      <c r="BS2" s="16">
        <f t="shared" ref="BS2:BS9" si="12">IF(BA2="L",1,(IF(BA2="A",100,0)))</f>
        <v>0</v>
      </c>
      <c r="BT2" s="16">
        <f t="shared" ref="BT2:BT9" si="13">IF(BB2="L",1,(IF(BB2="A",100,0)))</f>
        <v>0</v>
      </c>
      <c r="BU2" s="16">
        <f t="shared" ref="BU2:BU9" si="14">IF(BC2="L",1,(IF(BC2="A",100,0)))</f>
        <v>0</v>
      </c>
      <c r="BV2" s="16">
        <f t="shared" ref="BV2:BV9" si="15">IF(BD2="L",1,(IF(BD2="A",100,0)))</f>
        <v>0</v>
      </c>
      <c r="BW2" s="16">
        <f t="shared" ref="BW2:BW9" si="16">IF(BE2="L",1,(IF(BE2="A",100,0)))</f>
        <v>0</v>
      </c>
      <c r="BX2" s="16">
        <f t="shared" ref="BX2:BX9" si="17">IF(BF2="L",1,(IF(BF2="A",100,0)))</f>
        <v>0</v>
      </c>
      <c r="BY2" s="16">
        <f t="shared" ref="BY2:BY9" si="18">IF(BG2="L",1,(IF(BG2="A",100,0)))</f>
        <v>0</v>
      </c>
      <c r="BZ2" s="16">
        <f t="shared" ref="BZ2:BZ9" si="19">IF(BH2="L",1,(IF(BH2="A",100,0)))</f>
        <v>0</v>
      </c>
      <c r="CA2" s="16">
        <f t="shared" ref="CA2:CA9" si="20">IF(BI2="L",1,(IF(BI2="A",100,0)))</f>
        <v>0</v>
      </c>
      <c r="CB2" s="16">
        <f t="shared" ref="CB2:CB9" si="21">IF(BJ2="L",1,(IF(BJ2="A",100,0)))</f>
        <v>0</v>
      </c>
      <c r="CC2" s="16">
        <f t="shared" ref="CC2:CC9" si="22">IF(BK2="L",1,(IF(BK2="A",100,0)))</f>
        <v>0</v>
      </c>
      <c r="CD2" s="16">
        <f t="shared" ref="CD2:CD9" si="23">SUM(BM2:CC2)</f>
        <v>0</v>
      </c>
      <c r="CE2" s="16">
        <f t="shared" ref="CE2:CE9" si="24">INT(CD2/100)</f>
        <v>0</v>
      </c>
      <c r="CF2" s="16">
        <f t="shared" ref="CF2:CF9" si="25">CD2-(CE2*100)</f>
        <v>0</v>
      </c>
      <c r="CG2" s="32">
        <f t="shared" ref="CG2:CG9" si="26">CE2+AP2</f>
        <v>1</v>
      </c>
      <c r="CH2" s="90">
        <f t="shared" ref="CH2:CH9" si="27">CF2+AQ2</f>
        <v>0</v>
      </c>
      <c r="CI2" s="93"/>
      <c r="CJ2" s="3"/>
      <c r="CK2" s="85"/>
      <c r="CL2" s="40"/>
      <c r="CM2" s="39"/>
      <c r="CN2" s="40"/>
      <c r="CO2" s="40"/>
      <c r="CP2" s="39"/>
      <c r="CQ2" s="40"/>
      <c r="CR2" s="40"/>
      <c r="CS2" s="39"/>
      <c r="CT2" s="40"/>
      <c r="CU2" s="40"/>
      <c r="CV2" s="87"/>
      <c r="CW2" s="40"/>
      <c r="CX2" s="40"/>
      <c r="CY2" s="39"/>
      <c r="CZ2" s="38"/>
      <c r="DA2" s="38"/>
      <c r="DB2" s="16"/>
      <c r="DC2" s="16">
        <f t="shared" ref="DC2:DC9" si="28">IF(CK2="L",1,(IF(CK2="A",100,0)))</f>
        <v>0</v>
      </c>
      <c r="DD2" s="16">
        <f t="shared" ref="DD2:DD9" si="29">IF(CL2="L",1,(IF(CL2="A",100,0)))</f>
        <v>0</v>
      </c>
      <c r="DE2" s="16">
        <f t="shared" ref="DE2:DE9" si="30">IF(CM2="L",1,(IF(CM2="A",100,0)))</f>
        <v>0</v>
      </c>
      <c r="DF2" s="16">
        <f t="shared" ref="DF2:DF9" si="31">IF(CN2="L",1,(IF(CN2="A",100,0)))</f>
        <v>0</v>
      </c>
      <c r="DG2" s="16">
        <f t="shared" ref="DG2:DG9" si="32">IF(CO2="L",1,(IF(CO2="A",100,0)))</f>
        <v>0</v>
      </c>
      <c r="DH2" s="16">
        <f t="shared" ref="DH2:DH9" si="33">IF(CP2="L",1,(IF(CP2="A",100,0)))</f>
        <v>0</v>
      </c>
      <c r="DI2" s="16">
        <f t="shared" ref="DI2:DI9" si="34">IF(CQ2="L",1,(IF(CQ2="A",100,0)))</f>
        <v>0</v>
      </c>
      <c r="DJ2" s="16">
        <f t="shared" ref="DJ2:DJ9" si="35">IF(CR2="L",1,(IF(CR2="A",100,0)))</f>
        <v>0</v>
      </c>
      <c r="DK2" s="16">
        <f t="shared" ref="DK2:DK9" si="36">IF(CS2="L",1,(IF(CS2="A",100,0)))</f>
        <v>0</v>
      </c>
      <c r="DL2" s="16">
        <f t="shared" ref="DL2:DL9" si="37">IF(CT2="L",1,(IF(CT2="A",100,0)))</f>
        <v>0</v>
      </c>
      <c r="DM2" s="16">
        <f t="shared" ref="DM2:DM9" si="38">IF(CU2="L",1,(IF(CU2="A",100,0)))</f>
        <v>0</v>
      </c>
      <c r="DN2" s="16">
        <f t="shared" ref="DN2:DN9" si="39">IF(CV2="L",1,(IF(CV2="A",100,0)))</f>
        <v>0</v>
      </c>
      <c r="DO2" s="16">
        <f t="shared" ref="DO2:DO9" si="40">IF(CW2="L",1,(IF(CW2="A",100,0)))</f>
        <v>0</v>
      </c>
      <c r="DP2" s="16">
        <f t="shared" ref="DP2:DP9" si="41">IF(CX2="L",1,(IF(CX2="A",100,0)))</f>
        <v>0</v>
      </c>
      <c r="DQ2" s="16">
        <f t="shared" ref="DQ2:DQ9" si="42">IF(CY2="L",1,(IF(CY2="A",100,0)))</f>
        <v>0</v>
      </c>
      <c r="DR2" s="16">
        <f t="shared" ref="DR2:DR9" si="43">IF(CZ2="L",1,(IF(CZ2="A",100,0)))</f>
        <v>0</v>
      </c>
      <c r="DS2" s="16">
        <f t="shared" ref="DS2:DS9" si="44">IF(DA2="L",1,(IF(DA2="A",100,0)))</f>
        <v>0</v>
      </c>
      <c r="DT2" s="16">
        <f t="shared" ref="DT2:DT9" si="45">IF(DB2="L",1,(IF(DB2="A",100,0)))</f>
        <v>0</v>
      </c>
      <c r="DU2" s="16">
        <f t="shared" ref="DU2:DU9" si="46">SUM(DC2:DT2)</f>
        <v>0</v>
      </c>
      <c r="DV2" s="16">
        <f t="shared" ref="DV2:DV9" si="47">INT(DU2/100)</f>
        <v>0</v>
      </c>
      <c r="DW2" s="16">
        <f t="shared" ref="DW2:DW9" si="48">DU2-(DV2*100)</f>
        <v>0</v>
      </c>
      <c r="DX2" s="32">
        <f t="shared" ref="DX2:DX9" si="49">DV2+CG2</f>
        <v>1</v>
      </c>
      <c r="DY2" s="32">
        <f t="shared" ref="DY2:DY9" si="50">DW2+CH2</f>
        <v>0</v>
      </c>
      <c r="EA2" s="106"/>
    </row>
    <row r="3" spans="1:131" s="9" customFormat="1" x14ac:dyDescent="0.2">
      <c r="A3" s="121">
        <v>34397</v>
      </c>
      <c r="B3" s="116">
        <v>2</v>
      </c>
      <c r="C3" s="114" t="s">
        <v>131</v>
      </c>
      <c r="D3" s="113">
        <v>498345</v>
      </c>
      <c r="E3" s="96" t="s">
        <v>4</v>
      </c>
      <c r="F3" s="40" t="s">
        <v>4</v>
      </c>
      <c r="G3" s="117" t="s">
        <v>4</v>
      </c>
      <c r="H3" s="88"/>
      <c r="I3" s="40" t="s">
        <v>4</v>
      </c>
      <c r="J3" s="39" t="s">
        <v>6</v>
      </c>
      <c r="K3" s="40" t="s">
        <v>4</v>
      </c>
      <c r="L3" s="128" t="s">
        <v>4</v>
      </c>
      <c r="M3" s="130" t="s">
        <v>95</v>
      </c>
      <c r="N3" s="40" t="s">
        <v>4</v>
      </c>
      <c r="O3" s="85" t="s">
        <v>5</v>
      </c>
      <c r="P3" s="39" t="s">
        <v>4</v>
      </c>
      <c r="Q3" s="40" t="s">
        <v>4</v>
      </c>
      <c r="R3" s="40" t="s">
        <v>95</v>
      </c>
      <c r="S3" s="39" t="s">
        <v>4</v>
      </c>
      <c r="T3" s="16" t="s">
        <v>4</v>
      </c>
      <c r="U3" s="16" t="s">
        <v>4</v>
      </c>
      <c r="V3" s="110"/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1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1"/>
        <v>100</v>
      </c>
      <c r="AH3" s="16">
        <f t="shared" si="1"/>
        <v>0</v>
      </c>
      <c r="AI3" s="16">
        <f t="shared" si="1"/>
        <v>0</v>
      </c>
      <c r="AJ3" s="16">
        <f t="shared" si="1"/>
        <v>0</v>
      </c>
      <c r="AK3" s="16">
        <f t="shared" si="1"/>
        <v>0</v>
      </c>
      <c r="AL3" s="16">
        <f t="shared" si="1"/>
        <v>0</v>
      </c>
      <c r="AM3" s="16">
        <f t="shared" si="1"/>
        <v>0</v>
      </c>
      <c r="AN3" s="16">
        <f t="shared" si="1"/>
        <v>0</v>
      </c>
      <c r="AO3" s="16">
        <f t="shared" si="2"/>
        <v>101</v>
      </c>
      <c r="AP3" s="32">
        <f t="shared" si="3"/>
        <v>1</v>
      </c>
      <c r="AQ3" s="90">
        <f t="shared" si="4"/>
        <v>1</v>
      </c>
      <c r="AR3" s="92"/>
      <c r="AS3" s="114" t="s">
        <v>131</v>
      </c>
      <c r="AT3" s="110"/>
      <c r="AU3" s="40" t="s">
        <v>4</v>
      </c>
      <c r="AV3" s="87" t="s">
        <v>4</v>
      </c>
      <c r="AW3" s="40" t="s">
        <v>95</v>
      </c>
      <c r="AX3" s="40" t="s">
        <v>95</v>
      </c>
      <c r="AY3" s="39" t="s">
        <v>95</v>
      </c>
      <c r="AZ3" s="40" t="s">
        <v>4</v>
      </c>
      <c r="BA3" s="40" t="s">
        <v>6</v>
      </c>
      <c r="BB3" s="86" t="s">
        <v>4</v>
      </c>
      <c r="BC3" s="101"/>
      <c r="BD3" s="40"/>
      <c r="BE3" s="87"/>
      <c r="BF3" s="40"/>
      <c r="BG3" s="40"/>
      <c r="BH3" s="39"/>
      <c r="BI3" s="40"/>
      <c r="BJ3" s="40"/>
      <c r="BK3" s="31"/>
      <c r="BL3" s="16">
        <f t="shared" si="5"/>
        <v>0</v>
      </c>
      <c r="BM3" s="16">
        <f t="shared" si="6"/>
        <v>0</v>
      </c>
      <c r="BN3" s="16">
        <f t="shared" si="7"/>
        <v>0</v>
      </c>
      <c r="BO3" s="16">
        <f t="shared" si="8"/>
        <v>0</v>
      </c>
      <c r="BP3" s="16">
        <f t="shared" si="9"/>
        <v>0</v>
      </c>
      <c r="BQ3" s="16">
        <f t="shared" si="10"/>
        <v>0</v>
      </c>
      <c r="BR3" s="16">
        <f t="shared" si="11"/>
        <v>0</v>
      </c>
      <c r="BS3" s="16">
        <f t="shared" si="12"/>
        <v>1</v>
      </c>
      <c r="BT3" s="16">
        <f t="shared" si="13"/>
        <v>0</v>
      </c>
      <c r="BU3" s="16">
        <f t="shared" si="14"/>
        <v>0</v>
      </c>
      <c r="BV3" s="16">
        <f t="shared" si="15"/>
        <v>0</v>
      </c>
      <c r="BW3" s="16">
        <f t="shared" si="16"/>
        <v>0</v>
      </c>
      <c r="BX3" s="16">
        <f t="shared" si="17"/>
        <v>0</v>
      </c>
      <c r="BY3" s="16">
        <f t="shared" si="18"/>
        <v>0</v>
      </c>
      <c r="BZ3" s="16">
        <f t="shared" si="19"/>
        <v>0</v>
      </c>
      <c r="CA3" s="16">
        <f t="shared" si="20"/>
        <v>0</v>
      </c>
      <c r="CB3" s="16">
        <f t="shared" si="21"/>
        <v>0</v>
      </c>
      <c r="CC3" s="16">
        <f t="shared" si="22"/>
        <v>0</v>
      </c>
      <c r="CD3" s="16">
        <f t="shared" si="23"/>
        <v>1</v>
      </c>
      <c r="CE3" s="16">
        <f t="shared" si="24"/>
        <v>0</v>
      </c>
      <c r="CF3" s="16">
        <f t="shared" si="25"/>
        <v>1</v>
      </c>
      <c r="CG3" s="32">
        <f t="shared" si="26"/>
        <v>1</v>
      </c>
      <c r="CH3" s="90">
        <f t="shared" si="27"/>
        <v>2</v>
      </c>
      <c r="CI3" s="93"/>
      <c r="CJ3" s="3"/>
      <c r="CK3" s="85"/>
      <c r="CL3" s="40"/>
      <c r="CM3" s="39"/>
      <c r="CN3" s="40"/>
      <c r="CO3" s="40"/>
      <c r="CP3" s="39"/>
      <c r="CQ3" s="40"/>
      <c r="CR3" s="40"/>
      <c r="CS3" s="39"/>
      <c r="CT3" s="40"/>
      <c r="CU3" s="40"/>
      <c r="CV3" s="87"/>
      <c r="CW3" s="40"/>
      <c r="CX3" s="40"/>
      <c r="CY3" s="39"/>
      <c r="CZ3" s="38"/>
      <c r="DA3" s="38"/>
      <c r="DB3" s="16"/>
      <c r="DC3" s="16">
        <f t="shared" si="28"/>
        <v>0</v>
      </c>
      <c r="DD3" s="16">
        <f t="shared" si="29"/>
        <v>0</v>
      </c>
      <c r="DE3" s="16">
        <f t="shared" si="30"/>
        <v>0</v>
      </c>
      <c r="DF3" s="16">
        <f t="shared" si="31"/>
        <v>0</v>
      </c>
      <c r="DG3" s="16">
        <f t="shared" si="32"/>
        <v>0</v>
      </c>
      <c r="DH3" s="16">
        <f t="shared" si="33"/>
        <v>0</v>
      </c>
      <c r="DI3" s="16">
        <f t="shared" si="34"/>
        <v>0</v>
      </c>
      <c r="DJ3" s="16">
        <f t="shared" si="35"/>
        <v>0</v>
      </c>
      <c r="DK3" s="16">
        <f t="shared" si="36"/>
        <v>0</v>
      </c>
      <c r="DL3" s="16">
        <f t="shared" si="37"/>
        <v>0</v>
      </c>
      <c r="DM3" s="16">
        <f t="shared" si="38"/>
        <v>0</v>
      </c>
      <c r="DN3" s="16">
        <f t="shared" si="39"/>
        <v>0</v>
      </c>
      <c r="DO3" s="16">
        <f t="shared" si="40"/>
        <v>0</v>
      </c>
      <c r="DP3" s="16">
        <f t="shared" si="41"/>
        <v>0</v>
      </c>
      <c r="DQ3" s="16">
        <f t="shared" si="42"/>
        <v>0</v>
      </c>
      <c r="DR3" s="16">
        <f t="shared" si="43"/>
        <v>0</v>
      </c>
      <c r="DS3" s="16">
        <f t="shared" si="44"/>
        <v>0</v>
      </c>
      <c r="DT3" s="16">
        <f t="shared" si="45"/>
        <v>0</v>
      </c>
      <c r="DU3" s="16">
        <f t="shared" si="46"/>
        <v>0</v>
      </c>
      <c r="DV3" s="16">
        <f t="shared" si="47"/>
        <v>0</v>
      </c>
      <c r="DW3" s="16">
        <f t="shared" si="48"/>
        <v>0</v>
      </c>
      <c r="DX3" s="32">
        <f t="shared" si="49"/>
        <v>1</v>
      </c>
      <c r="DY3" s="32">
        <f t="shared" si="50"/>
        <v>2</v>
      </c>
      <c r="EA3" s="106"/>
    </row>
    <row r="4" spans="1:131" s="9" customFormat="1" x14ac:dyDescent="0.2">
      <c r="A4" s="121">
        <v>34397</v>
      </c>
      <c r="B4" s="51">
        <v>3</v>
      </c>
      <c r="C4" s="114" t="s">
        <v>132</v>
      </c>
      <c r="D4" s="113">
        <v>440171</v>
      </c>
      <c r="E4" s="96" t="s">
        <v>4</v>
      </c>
      <c r="F4" s="40" t="s">
        <v>4</v>
      </c>
      <c r="G4" s="117" t="s">
        <v>6</v>
      </c>
      <c r="H4" s="88"/>
      <c r="I4" s="40" t="s">
        <v>95</v>
      </c>
      <c r="J4" s="39" t="s">
        <v>6</v>
      </c>
      <c r="K4" s="40" t="s">
        <v>4</v>
      </c>
      <c r="L4" s="128" t="s">
        <v>6</v>
      </c>
      <c r="M4" s="39" t="s">
        <v>6</v>
      </c>
      <c r="N4" s="40" t="s">
        <v>4</v>
      </c>
      <c r="O4" s="85" t="s">
        <v>4</v>
      </c>
      <c r="P4" s="39" t="s">
        <v>4</v>
      </c>
      <c r="Q4" s="40" t="s">
        <v>4</v>
      </c>
      <c r="R4" s="40" t="s">
        <v>6</v>
      </c>
      <c r="S4" s="39" t="s">
        <v>4</v>
      </c>
      <c r="T4" s="16" t="s">
        <v>4</v>
      </c>
      <c r="U4" s="16" t="s">
        <v>6</v>
      </c>
      <c r="V4" s="110"/>
      <c r="W4" s="16">
        <f>IF(F1="L",1,(IF(F1="A",100,0)))</f>
        <v>0</v>
      </c>
      <c r="X4" s="16">
        <f t="shared" ref="X4:AF7" si="51">IF(F4="L",1,(IF(F4="A",100,0)))</f>
        <v>0</v>
      </c>
      <c r="Y4" s="16">
        <f t="shared" si="51"/>
        <v>1</v>
      </c>
      <c r="Z4" s="16">
        <f t="shared" si="51"/>
        <v>0</v>
      </c>
      <c r="AA4" s="16">
        <f t="shared" si="51"/>
        <v>0</v>
      </c>
      <c r="AB4" s="16">
        <f t="shared" si="51"/>
        <v>1</v>
      </c>
      <c r="AC4" s="16">
        <f t="shared" si="51"/>
        <v>0</v>
      </c>
      <c r="AD4" s="16">
        <f t="shared" si="51"/>
        <v>1</v>
      </c>
      <c r="AE4" s="16">
        <f t="shared" si="51"/>
        <v>1</v>
      </c>
      <c r="AF4" s="16">
        <f t="shared" si="51"/>
        <v>0</v>
      </c>
      <c r="AG4" s="16">
        <f>IF(P1="L",1,(IF(P1="A",100,0)))</f>
        <v>0</v>
      </c>
      <c r="AH4" s="16">
        <f t="shared" ref="AH4:AN8" si="52">IF(P4="L",1,(IF(P4="A",100,0)))</f>
        <v>0</v>
      </c>
      <c r="AI4" s="16">
        <f t="shared" si="52"/>
        <v>0</v>
      </c>
      <c r="AJ4" s="16">
        <f t="shared" si="52"/>
        <v>1</v>
      </c>
      <c r="AK4" s="16">
        <f t="shared" si="52"/>
        <v>0</v>
      </c>
      <c r="AL4" s="16">
        <f t="shared" si="52"/>
        <v>0</v>
      </c>
      <c r="AM4" s="16">
        <f t="shared" si="52"/>
        <v>1</v>
      </c>
      <c r="AN4" s="16">
        <f t="shared" si="52"/>
        <v>0</v>
      </c>
      <c r="AO4" s="16">
        <f t="shared" si="2"/>
        <v>6</v>
      </c>
      <c r="AP4" s="32">
        <f t="shared" si="3"/>
        <v>0</v>
      </c>
      <c r="AQ4" s="90">
        <f t="shared" si="4"/>
        <v>6</v>
      </c>
      <c r="AR4" s="92"/>
      <c r="AS4" s="114" t="s">
        <v>132</v>
      </c>
      <c r="AT4" s="110"/>
      <c r="AU4" s="40" t="s">
        <v>95</v>
      </c>
      <c r="AV4" s="87" t="s">
        <v>6</v>
      </c>
      <c r="AW4" s="40" t="s">
        <v>5</v>
      </c>
      <c r="AX4" s="40" t="s">
        <v>6</v>
      </c>
      <c r="AY4" s="39" t="s">
        <v>6</v>
      </c>
      <c r="AZ4" s="40" t="s">
        <v>6</v>
      </c>
      <c r="BA4" s="40" t="s">
        <v>6</v>
      </c>
      <c r="BB4" s="86" t="s">
        <v>4</v>
      </c>
      <c r="BC4" s="101"/>
      <c r="BD4" s="40"/>
      <c r="BE4" s="87"/>
      <c r="BF4" s="40"/>
      <c r="BG4" s="40"/>
      <c r="BH4" s="39"/>
      <c r="BI4" s="40"/>
      <c r="BJ4" s="40"/>
      <c r="BK4" s="31"/>
      <c r="BL4" s="16">
        <f t="shared" si="5"/>
        <v>0</v>
      </c>
      <c r="BM4" s="16">
        <f t="shared" si="6"/>
        <v>0</v>
      </c>
      <c r="BN4" s="16">
        <f t="shared" si="7"/>
        <v>1</v>
      </c>
      <c r="BO4" s="16">
        <f t="shared" si="8"/>
        <v>100</v>
      </c>
      <c r="BP4" s="16">
        <f t="shared" si="9"/>
        <v>1</v>
      </c>
      <c r="BQ4" s="16">
        <f t="shared" si="10"/>
        <v>1</v>
      </c>
      <c r="BR4" s="16">
        <f t="shared" si="11"/>
        <v>1</v>
      </c>
      <c r="BS4" s="16">
        <f t="shared" si="12"/>
        <v>1</v>
      </c>
      <c r="BT4" s="16">
        <f t="shared" si="13"/>
        <v>0</v>
      </c>
      <c r="BU4" s="16">
        <f t="shared" si="14"/>
        <v>0</v>
      </c>
      <c r="BV4" s="16">
        <f t="shared" si="15"/>
        <v>0</v>
      </c>
      <c r="BW4" s="16">
        <f t="shared" si="16"/>
        <v>0</v>
      </c>
      <c r="BX4" s="16">
        <f t="shared" si="17"/>
        <v>0</v>
      </c>
      <c r="BY4" s="16">
        <f t="shared" si="18"/>
        <v>0</v>
      </c>
      <c r="BZ4" s="16">
        <f t="shared" si="19"/>
        <v>0</v>
      </c>
      <c r="CA4" s="16">
        <f t="shared" si="20"/>
        <v>0</v>
      </c>
      <c r="CB4" s="16">
        <f t="shared" si="21"/>
        <v>0</v>
      </c>
      <c r="CC4" s="16">
        <f t="shared" si="22"/>
        <v>0</v>
      </c>
      <c r="CD4" s="16">
        <f t="shared" si="23"/>
        <v>105</v>
      </c>
      <c r="CE4" s="16">
        <f t="shared" si="24"/>
        <v>1</v>
      </c>
      <c r="CF4" s="16">
        <f t="shared" si="25"/>
        <v>5</v>
      </c>
      <c r="CG4" s="32">
        <f t="shared" si="26"/>
        <v>1</v>
      </c>
      <c r="CH4" s="90">
        <f t="shared" si="27"/>
        <v>11</v>
      </c>
      <c r="CI4" s="93"/>
      <c r="CJ4" s="98"/>
      <c r="CK4" s="85"/>
      <c r="CL4" s="40"/>
      <c r="CM4" s="39"/>
      <c r="CN4" s="40"/>
      <c r="CO4" s="40"/>
      <c r="CP4" s="39"/>
      <c r="CQ4" s="40"/>
      <c r="CR4" s="40"/>
      <c r="CS4" s="39"/>
      <c r="CT4" s="40"/>
      <c r="CU4" s="40"/>
      <c r="CV4" s="87"/>
      <c r="CW4" s="40"/>
      <c r="CX4" s="40"/>
      <c r="CY4" s="39"/>
      <c r="CZ4" s="38"/>
      <c r="DA4" s="38"/>
      <c r="DB4" s="16"/>
      <c r="DC4" s="16">
        <f t="shared" si="28"/>
        <v>0</v>
      </c>
      <c r="DD4" s="16">
        <f t="shared" si="29"/>
        <v>0</v>
      </c>
      <c r="DE4" s="16">
        <f t="shared" si="30"/>
        <v>0</v>
      </c>
      <c r="DF4" s="16">
        <f t="shared" si="31"/>
        <v>0</v>
      </c>
      <c r="DG4" s="16">
        <f t="shared" si="32"/>
        <v>0</v>
      </c>
      <c r="DH4" s="16">
        <f t="shared" si="33"/>
        <v>0</v>
      </c>
      <c r="DI4" s="16">
        <f t="shared" si="34"/>
        <v>0</v>
      </c>
      <c r="DJ4" s="16">
        <f t="shared" si="35"/>
        <v>0</v>
      </c>
      <c r="DK4" s="16">
        <f t="shared" si="36"/>
        <v>0</v>
      </c>
      <c r="DL4" s="16">
        <f t="shared" si="37"/>
        <v>0</v>
      </c>
      <c r="DM4" s="16">
        <f t="shared" si="38"/>
        <v>0</v>
      </c>
      <c r="DN4" s="16">
        <f t="shared" si="39"/>
        <v>0</v>
      </c>
      <c r="DO4" s="16">
        <f t="shared" si="40"/>
        <v>0</v>
      </c>
      <c r="DP4" s="16">
        <f t="shared" si="41"/>
        <v>0</v>
      </c>
      <c r="DQ4" s="16">
        <f t="shared" si="42"/>
        <v>0</v>
      </c>
      <c r="DR4" s="16">
        <f t="shared" si="43"/>
        <v>0</v>
      </c>
      <c r="DS4" s="16">
        <f t="shared" si="44"/>
        <v>0</v>
      </c>
      <c r="DT4" s="16">
        <f t="shared" si="45"/>
        <v>0</v>
      </c>
      <c r="DU4" s="16">
        <f t="shared" si="46"/>
        <v>0</v>
      </c>
      <c r="DV4" s="16">
        <f t="shared" si="47"/>
        <v>0</v>
      </c>
      <c r="DW4" s="16">
        <f t="shared" si="48"/>
        <v>0</v>
      </c>
      <c r="DX4" s="32">
        <f t="shared" si="49"/>
        <v>1</v>
      </c>
      <c r="DY4" s="32">
        <f t="shared" si="50"/>
        <v>11</v>
      </c>
      <c r="EA4" s="106"/>
    </row>
    <row r="5" spans="1:131" s="9" customFormat="1" x14ac:dyDescent="0.2">
      <c r="A5" s="121">
        <v>34397</v>
      </c>
      <c r="B5" s="116">
        <v>5</v>
      </c>
      <c r="C5" s="114" t="s">
        <v>94</v>
      </c>
      <c r="D5" s="113">
        <v>501794</v>
      </c>
      <c r="E5" s="96" t="s">
        <v>4</v>
      </c>
      <c r="F5" s="40" t="s">
        <v>4</v>
      </c>
      <c r="G5" s="117" t="s">
        <v>4</v>
      </c>
      <c r="H5" s="88"/>
      <c r="I5" s="40" t="s">
        <v>4</v>
      </c>
      <c r="J5" s="39" t="s">
        <v>4</v>
      </c>
      <c r="K5" s="40" t="s">
        <v>4</v>
      </c>
      <c r="L5" s="128" t="s">
        <v>4</v>
      </c>
      <c r="M5" s="39" t="s">
        <v>4</v>
      </c>
      <c r="N5" s="40" t="s">
        <v>4</v>
      </c>
      <c r="O5" s="85" t="s">
        <v>4</v>
      </c>
      <c r="P5" s="39" t="s">
        <v>4</v>
      </c>
      <c r="Q5" s="40" t="s">
        <v>4</v>
      </c>
      <c r="R5" s="40" t="s">
        <v>5</v>
      </c>
      <c r="S5" s="39" t="s">
        <v>4</v>
      </c>
      <c r="T5" s="16" t="s">
        <v>4</v>
      </c>
      <c r="U5" s="16" t="s">
        <v>4</v>
      </c>
      <c r="V5" s="110"/>
      <c r="W5" s="16">
        <f>IF(E5="L",1,(IF(E5="A",100,0)))</f>
        <v>0</v>
      </c>
      <c r="X5" s="16">
        <f t="shared" si="51"/>
        <v>0</v>
      </c>
      <c r="Y5" s="16">
        <f t="shared" si="51"/>
        <v>0</v>
      </c>
      <c r="Z5" s="16">
        <f t="shared" si="51"/>
        <v>0</v>
      </c>
      <c r="AA5" s="16">
        <f t="shared" si="51"/>
        <v>0</v>
      </c>
      <c r="AB5" s="16">
        <f t="shared" si="51"/>
        <v>0</v>
      </c>
      <c r="AC5" s="16">
        <f t="shared" si="51"/>
        <v>0</v>
      </c>
      <c r="AD5" s="16">
        <f t="shared" si="51"/>
        <v>0</v>
      </c>
      <c r="AE5" s="16">
        <f t="shared" si="51"/>
        <v>0</v>
      </c>
      <c r="AF5" s="16">
        <f t="shared" si="51"/>
        <v>0</v>
      </c>
      <c r="AG5" s="16">
        <f>IF(Q1="L",1,(IF(Q1="A",100,0)))</f>
        <v>0</v>
      </c>
      <c r="AH5" s="16">
        <f t="shared" si="52"/>
        <v>0</v>
      </c>
      <c r="AI5" s="16">
        <f t="shared" si="52"/>
        <v>0</v>
      </c>
      <c r="AJ5" s="16">
        <f t="shared" si="52"/>
        <v>100</v>
      </c>
      <c r="AK5" s="16">
        <f t="shared" si="52"/>
        <v>0</v>
      </c>
      <c r="AL5" s="16">
        <f t="shared" si="52"/>
        <v>0</v>
      </c>
      <c r="AM5" s="16">
        <f t="shared" si="52"/>
        <v>0</v>
      </c>
      <c r="AN5" s="16">
        <f t="shared" si="52"/>
        <v>0</v>
      </c>
      <c r="AO5" s="16">
        <f t="shared" si="2"/>
        <v>100</v>
      </c>
      <c r="AP5" s="32">
        <f t="shared" si="3"/>
        <v>1</v>
      </c>
      <c r="AQ5" s="90">
        <f t="shared" si="4"/>
        <v>0</v>
      </c>
      <c r="AR5" s="92"/>
      <c r="AS5" s="114" t="s">
        <v>94</v>
      </c>
      <c r="AT5" s="110"/>
      <c r="AU5" s="40" t="s">
        <v>4</v>
      </c>
      <c r="AV5" s="87" t="s">
        <v>4</v>
      </c>
      <c r="AW5" s="40" t="s">
        <v>4</v>
      </c>
      <c r="AX5" s="40" t="s">
        <v>4</v>
      </c>
      <c r="AY5" s="39" t="s">
        <v>4</v>
      </c>
      <c r="AZ5" s="40"/>
      <c r="BA5" s="40"/>
      <c r="BB5" s="86" t="s">
        <v>4</v>
      </c>
      <c r="BC5" s="101"/>
      <c r="BD5" s="40"/>
      <c r="BE5" s="87"/>
      <c r="BF5" s="40"/>
      <c r="BG5" s="40"/>
      <c r="BH5" s="39"/>
      <c r="BI5" s="40"/>
      <c r="BJ5" s="40"/>
      <c r="BK5" s="31"/>
      <c r="BL5" s="16">
        <f t="shared" si="5"/>
        <v>0</v>
      </c>
      <c r="BM5" s="16">
        <f t="shared" si="6"/>
        <v>0</v>
      </c>
      <c r="BN5" s="16">
        <f t="shared" si="7"/>
        <v>0</v>
      </c>
      <c r="BO5" s="16">
        <f t="shared" si="8"/>
        <v>0</v>
      </c>
      <c r="BP5" s="16">
        <f t="shared" si="9"/>
        <v>0</v>
      </c>
      <c r="BQ5" s="16">
        <f t="shared" si="10"/>
        <v>0</v>
      </c>
      <c r="BR5" s="16">
        <f t="shared" si="11"/>
        <v>0</v>
      </c>
      <c r="BS5" s="16">
        <f t="shared" si="12"/>
        <v>0</v>
      </c>
      <c r="BT5" s="16">
        <f t="shared" si="13"/>
        <v>0</v>
      </c>
      <c r="BU5" s="16">
        <f t="shared" si="14"/>
        <v>0</v>
      </c>
      <c r="BV5" s="16">
        <f t="shared" si="15"/>
        <v>0</v>
      </c>
      <c r="BW5" s="16">
        <f t="shared" si="16"/>
        <v>0</v>
      </c>
      <c r="BX5" s="16">
        <f t="shared" si="17"/>
        <v>0</v>
      </c>
      <c r="BY5" s="16">
        <f t="shared" si="18"/>
        <v>0</v>
      </c>
      <c r="BZ5" s="16">
        <f t="shared" si="19"/>
        <v>0</v>
      </c>
      <c r="CA5" s="16">
        <f t="shared" si="20"/>
        <v>0</v>
      </c>
      <c r="CB5" s="16">
        <f t="shared" si="21"/>
        <v>0</v>
      </c>
      <c r="CC5" s="16">
        <f t="shared" si="22"/>
        <v>0</v>
      </c>
      <c r="CD5" s="16">
        <f t="shared" si="23"/>
        <v>0</v>
      </c>
      <c r="CE5" s="16">
        <f t="shared" si="24"/>
        <v>0</v>
      </c>
      <c r="CF5" s="16">
        <f t="shared" si="25"/>
        <v>0</v>
      </c>
      <c r="CG5" s="32">
        <f t="shared" si="26"/>
        <v>1</v>
      </c>
      <c r="CH5" s="90">
        <f t="shared" si="27"/>
        <v>0</v>
      </c>
      <c r="CI5" s="93"/>
      <c r="CJ5" s="98"/>
      <c r="CK5" s="85"/>
      <c r="CL5" s="40"/>
      <c r="CM5" s="39"/>
      <c r="CN5" s="40"/>
      <c r="CO5" s="40"/>
      <c r="CP5" s="39"/>
      <c r="CQ5" s="40"/>
      <c r="CR5" s="40"/>
      <c r="CS5" s="39"/>
      <c r="CT5" s="40"/>
      <c r="CU5" s="40"/>
      <c r="CV5" s="87"/>
      <c r="CW5" s="40"/>
      <c r="CX5" s="40"/>
      <c r="CY5" s="39"/>
      <c r="CZ5" s="38"/>
      <c r="DA5" s="38"/>
      <c r="DB5" s="16"/>
      <c r="DC5" s="16">
        <f t="shared" si="28"/>
        <v>0</v>
      </c>
      <c r="DD5" s="16">
        <f t="shared" si="29"/>
        <v>0</v>
      </c>
      <c r="DE5" s="16">
        <f t="shared" si="30"/>
        <v>0</v>
      </c>
      <c r="DF5" s="16">
        <f t="shared" si="31"/>
        <v>0</v>
      </c>
      <c r="DG5" s="16">
        <f t="shared" si="32"/>
        <v>0</v>
      </c>
      <c r="DH5" s="16">
        <f t="shared" si="33"/>
        <v>0</v>
      </c>
      <c r="DI5" s="16">
        <f t="shared" si="34"/>
        <v>0</v>
      </c>
      <c r="DJ5" s="16">
        <f t="shared" si="35"/>
        <v>0</v>
      </c>
      <c r="DK5" s="16">
        <f t="shared" si="36"/>
        <v>0</v>
      </c>
      <c r="DL5" s="16">
        <f t="shared" si="37"/>
        <v>0</v>
      </c>
      <c r="DM5" s="16">
        <f t="shared" si="38"/>
        <v>0</v>
      </c>
      <c r="DN5" s="16">
        <f t="shared" si="39"/>
        <v>0</v>
      </c>
      <c r="DO5" s="16">
        <f t="shared" si="40"/>
        <v>0</v>
      </c>
      <c r="DP5" s="16">
        <f t="shared" si="41"/>
        <v>0</v>
      </c>
      <c r="DQ5" s="16">
        <f t="shared" si="42"/>
        <v>0</v>
      </c>
      <c r="DR5" s="16">
        <f t="shared" si="43"/>
        <v>0</v>
      </c>
      <c r="DS5" s="16">
        <f t="shared" si="44"/>
        <v>0</v>
      </c>
      <c r="DT5" s="16">
        <f t="shared" si="45"/>
        <v>0</v>
      </c>
      <c r="DU5" s="16">
        <f t="shared" si="46"/>
        <v>0</v>
      </c>
      <c r="DV5" s="16">
        <f t="shared" si="47"/>
        <v>0</v>
      </c>
      <c r="DW5" s="16">
        <f t="shared" si="48"/>
        <v>0</v>
      </c>
      <c r="DX5" s="32">
        <f t="shared" si="49"/>
        <v>1</v>
      </c>
      <c r="DY5" s="32">
        <f t="shared" si="50"/>
        <v>0</v>
      </c>
      <c r="EA5" s="106"/>
    </row>
    <row r="6" spans="1:131" s="9" customFormat="1" x14ac:dyDescent="0.2">
      <c r="A6" s="121">
        <v>34397</v>
      </c>
      <c r="B6" s="51">
        <v>6</v>
      </c>
      <c r="C6" s="118" t="s">
        <v>208</v>
      </c>
      <c r="D6" s="113">
        <v>550170</v>
      </c>
      <c r="E6" s="96" t="s">
        <v>4</v>
      </c>
      <c r="F6" s="40" t="s">
        <v>4</v>
      </c>
      <c r="G6" s="117" t="s">
        <v>4</v>
      </c>
      <c r="H6" s="88"/>
      <c r="I6" s="40" t="s">
        <v>4</v>
      </c>
      <c r="J6" s="39" t="s">
        <v>4</v>
      </c>
      <c r="K6" s="40" t="s">
        <v>4</v>
      </c>
      <c r="L6" s="128" t="s">
        <v>4</v>
      </c>
      <c r="M6" s="39" t="s">
        <v>4</v>
      </c>
      <c r="N6" s="40" t="s">
        <v>4</v>
      </c>
      <c r="O6" s="85" t="s">
        <v>4</v>
      </c>
      <c r="P6" s="39" t="s">
        <v>4</v>
      </c>
      <c r="Q6" s="40" t="s">
        <v>4</v>
      </c>
      <c r="R6" s="40" t="s">
        <v>4</v>
      </c>
      <c r="S6" s="39" t="s">
        <v>4</v>
      </c>
      <c r="T6" s="16" t="s">
        <v>4</v>
      </c>
      <c r="U6" s="16" t="s">
        <v>4</v>
      </c>
      <c r="V6" s="110"/>
      <c r="W6" s="16">
        <f>IF(E6="L",1,(IF(E6="A",100,0)))</f>
        <v>0</v>
      </c>
      <c r="X6" s="16">
        <f t="shared" si="51"/>
        <v>0</v>
      </c>
      <c r="Y6" s="16">
        <f t="shared" si="51"/>
        <v>0</v>
      </c>
      <c r="Z6" s="16">
        <f t="shared" si="51"/>
        <v>0</v>
      </c>
      <c r="AA6" s="16">
        <f t="shared" si="51"/>
        <v>0</v>
      </c>
      <c r="AB6" s="16">
        <f t="shared" si="51"/>
        <v>0</v>
      </c>
      <c r="AC6" s="16">
        <f t="shared" si="51"/>
        <v>0</v>
      </c>
      <c r="AD6" s="16">
        <f t="shared" si="51"/>
        <v>0</v>
      </c>
      <c r="AE6" s="16">
        <f t="shared" si="51"/>
        <v>0</v>
      </c>
      <c r="AF6" s="16">
        <f t="shared" si="51"/>
        <v>0</v>
      </c>
      <c r="AG6" s="16">
        <f>IF(O6="L",1,(IF(O6="A",100,0)))</f>
        <v>0</v>
      </c>
      <c r="AH6" s="16">
        <f t="shared" si="52"/>
        <v>0</v>
      </c>
      <c r="AI6" s="16">
        <f t="shared" si="52"/>
        <v>0</v>
      </c>
      <c r="AJ6" s="16">
        <f t="shared" si="52"/>
        <v>0</v>
      </c>
      <c r="AK6" s="16">
        <f t="shared" si="52"/>
        <v>0</v>
      </c>
      <c r="AL6" s="16">
        <f t="shared" si="52"/>
        <v>0</v>
      </c>
      <c r="AM6" s="16">
        <f t="shared" si="52"/>
        <v>0</v>
      </c>
      <c r="AN6" s="16">
        <f t="shared" si="52"/>
        <v>0</v>
      </c>
      <c r="AO6" s="16">
        <f t="shared" si="2"/>
        <v>0</v>
      </c>
      <c r="AP6" s="32">
        <f t="shared" si="3"/>
        <v>0</v>
      </c>
      <c r="AQ6" s="90">
        <f t="shared" si="4"/>
        <v>0</v>
      </c>
      <c r="AR6" s="92"/>
      <c r="AS6" s="118" t="s">
        <v>208</v>
      </c>
      <c r="AT6" s="110"/>
      <c r="AU6" s="40" t="s">
        <v>4</v>
      </c>
      <c r="AV6" s="87" t="s">
        <v>4</v>
      </c>
      <c r="AW6" s="40" t="s">
        <v>4</v>
      </c>
      <c r="AX6" s="40" t="s">
        <v>4</v>
      </c>
      <c r="AY6" s="39" t="s">
        <v>4</v>
      </c>
      <c r="AZ6" s="40" t="s">
        <v>4</v>
      </c>
      <c r="BA6" s="40" t="s">
        <v>4</v>
      </c>
      <c r="BB6" s="86" t="s">
        <v>4</v>
      </c>
      <c r="BC6" s="101"/>
      <c r="BD6" s="40"/>
      <c r="BE6" s="87"/>
      <c r="BF6" s="40"/>
      <c r="BG6" s="40"/>
      <c r="BH6" s="39"/>
      <c r="BI6" s="40"/>
      <c r="BJ6" s="40"/>
      <c r="BK6" s="31"/>
      <c r="BL6" s="16">
        <f t="shared" si="5"/>
        <v>0</v>
      </c>
      <c r="BM6" s="16">
        <f t="shared" si="6"/>
        <v>0</v>
      </c>
      <c r="BN6" s="16">
        <f t="shared" si="7"/>
        <v>0</v>
      </c>
      <c r="BO6" s="16">
        <f t="shared" si="8"/>
        <v>0</v>
      </c>
      <c r="BP6" s="16">
        <f t="shared" si="9"/>
        <v>0</v>
      </c>
      <c r="BQ6" s="16">
        <f t="shared" si="10"/>
        <v>0</v>
      </c>
      <c r="BR6" s="16">
        <f t="shared" si="11"/>
        <v>0</v>
      </c>
      <c r="BS6" s="16">
        <f t="shared" si="12"/>
        <v>0</v>
      </c>
      <c r="BT6" s="16">
        <f t="shared" si="13"/>
        <v>0</v>
      </c>
      <c r="BU6" s="16">
        <f t="shared" si="14"/>
        <v>0</v>
      </c>
      <c r="BV6" s="16">
        <f t="shared" si="15"/>
        <v>0</v>
      </c>
      <c r="BW6" s="16">
        <f t="shared" si="16"/>
        <v>0</v>
      </c>
      <c r="BX6" s="16">
        <f t="shared" si="17"/>
        <v>0</v>
      </c>
      <c r="BY6" s="16">
        <f t="shared" si="18"/>
        <v>0</v>
      </c>
      <c r="BZ6" s="16">
        <f t="shared" si="19"/>
        <v>0</v>
      </c>
      <c r="CA6" s="16">
        <f t="shared" si="20"/>
        <v>0</v>
      </c>
      <c r="CB6" s="16">
        <f t="shared" si="21"/>
        <v>0</v>
      </c>
      <c r="CC6" s="16">
        <f t="shared" si="22"/>
        <v>0</v>
      </c>
      <c r="CD6" s="16">
        <f t="shared" si="23"/>
        <v>0</v>
      </c>
      <c r="CE6" s="16">
        <f t="shared" si="24"/>
        <v>0</v>
      </c>
      <c r="CF6" s="16">
        <f t="shared" si="25"/>
        <v>0</v>
      </c>
      <c r="CG6" s="32">
        <f t="shared" si="26"/>
        <v>0</v>
      </c>
      <c r="CH6" s="90">
        <f t="shared" si="27"/>
        <v>0</v>
      </c>
      <c r="CI6" s="93"/>
      <c r="CJ6" s="98"/>
      <c r="CK6" s="85"/>
      <c r="CL6" s="40"/>
      <c r="CM6" s="39"/>
      <c r="CN6" s="40"/>
      <c r="CO6" s="40"/>
      <c r="CP6" s="39"/>
      <c r="CQ6" s="40"/>
      <c r="CR6" s="40"/>
      <c r="CS6" s="39"/>
      <c r="CT6" s="40"/>
      <c r="CU6" s="40"/>
      <c r="CV6" s="87"/>
      <c r="CW6" s="40"/>
      <c r="CX6" s="40"/>
      <c r="CY6" s="39"/>
      <c r="CZ6" s="38"/>
      <c r="DA6" s="38"/>
      <c r="DB6" s="16"/>
      <c r="DC6" s="16">
        <f t="shared" si="28"/>
        <v>0</v>
      </c>
      <c r="DD6" s="16">
        <f t="shared" si="29"/>
        <v>0</v>
      </c>
      <c r="DE6" s="16">
        <f t="shared" si="30"/>
        <v>0</v>
      </c>
      <c r="DF6" s="16">
        <f t="shared" si="31"/>
        <v>0</v>
      </c>
      <c r="DG6" s="16">
        <f t="shared" si="32"/>
        <v>0</v>
      </c>
      <c r="DH6" s="16">
        <f t="shared" si="33"/>
        <v>0</v>
      </c>
      <c r="DI6" s="16">
        <f t="shared" si="34"/>
        <v>0</v>
      </c>
      <c r="DJ6" s="16">
        <f t="shared" si="35"/>
        <v>0</v>
      </c>
      <c r="DK6" s="16">
        <f t="shared" si="36"/>
        <v>0</v>
      </c>
      <c r="DL6" s="16">
        <f t="shared" si="37"/>
        <v>0</v>
      </c>
      <c r="DM6" s="16">
        <f t="shared" si="38"/>
        <v>0</v>
      </c>
      <c r="DN6" s="16">
        <f t="shared" si="39"/>
        <v>0</v>
      </c>
      <c r="DO6" s="16">
        <f t="shared" si="40"/>
        <v>0</v>
      </c>
      <c r="DP6" s="16">
        <f t="shared" si="41"/>
        <v>0</v>
      </c>
      <c r="DQ6" s="16">
        <f t="shared" si="42"/>
        <v>0</v>
      </c>
      <c r="DR6" s="16">
        <f t="shared" si="43"/>
        <v>0</v>
      </c>
      <c r="DS6" s="16">
        <f t="shared" si="44"/>
        <v>0</v>
      </c>
      <c r="DT6" s="16">
        <f t="shared" si="45"/>
        <v>0</v>
      </c>
      <c r="DU6" s="16">
        <f t="shared" si="46"/>
        <v>0</v>
      </c>
      <c r="DV6" s="16">
        <f t="shared" si="47"/>
        <v>0</v>
      </c>
      <c r="DW6" s="16">
        <f t="shared" si="48"/>
        <v>0</v>
      </c>
      <c r="DX6" s="32">
        <f t="shared" si="49"/>
        <v>0</v>
      </c>
      <c r="DY6" s="32">
        <f t="shared" si="50"/>
        <v>0</v>
      </c>
      <c r="EA6" s="106"/>
    </row>
    <row r="7" spans="1:131" s="9" customFormat="1" x14ac:dyDescent="0.2">
      <c r="A7" s="121">
        <f>A6</f>
        <v>34397</v>
      </c>
      <c r="B7" s="116">
        <v>7</v>
      </c>
      <c r="C7" s="98" t="s">
        <v>204</v>
      </c>
      <c r="D7" s="97">
        <v>368409</v>
      </c>
      <c r="E7" s="96" t="s">
        <v>5</v>
      </c>
      <c r="F7" s="40" t="s">
        <v>4</v>
      </c>
      <c r="G7" s="117" t="s">
        <v>6</v>
      </c>
      <c r="H7" s="88"/>
      <c r="I7" s="40" t="s">
        <v>4</v>
      </c>
      <c r="J7" s="39" t="s">
        <v>4</v>
      </c>
      <c r="K7" s="40" t="s">
        <v>4</v>
      </c>
      <c r="L7" s="40" t="s">
        <v>6</v>
      </c>
      <c r="M7" s="39" t="s">
        <v>4</v>
      </c>
      <c r="N7" s="40" t="s">
        <v>6</v>
      </c>
      <c r="O7" s="85" t="s">
        <v>6</v>
      </c>
      <c r="P7" s="39" t="s">
        <v>6</v>
      </c>
      <c r="Q7" s="40" t="s">
        <v>6</v>
      </c>
      <c r="R7" s="40" t="s">
        <v>6</v>
      </c>
      <c r="S7" s="39" t="s">
        <v>6</v>
      </c>
      <c r="T7" s="16" t="s">
        <v>4</v>
      </c>
      <c r="U7" s="16" t="s">
        <v>6</v>
      </c>
      <c r="V7" s="110"/>
      <c r="W7" s="16">
        <f>IF(E7="L",1,(IF(E7="A",100,0)))</f>
        <v>100</v>
      </c>
      <c r="X7" s="16">
        <f t="shared" si="51"/>
        <v>0</v>
      </c>
      <c r="Y7" s="16">
        <f t="shared" si="51"/>
        <v>1</v>
      </c>
      <c r="Z7" s="16">
        <f t="shared" si="51"/>
        <v>0</v>
      </c>
      <c r="AA7" s="16">
        <f t="shared" si="51"/>
        <v>0</v>
      </c>
      <c r="AB7" s="16">
        <f t="shared" si="51"/>
        <v>0</v>
      </c>
      <c r="AC7" s="16">
        <f t="shared" si="51"/>
        <v>0</v>
      </c>
      <c r="AD7" s="16">
        <f t="shared" si="51"/>
        <v>1</v>
      </c>
      <c r="AE7" s="16">
        <f t="shared" si="51"/>
        <v>0</v>
      </c>
      <c r="AF7" s="16">
        <f t="shared" si="51"/>
        <v>1</v>
      </c>
      <c r="AG7" s="16">
        <f>IF(O7="L",1,(IF(O7="A",100,0)))</f>
        <v>1</v>
      </c>
      <c r="AH7" s="16">
        <f t="shared" si="52"/>
        <v>1</v>
      </c>
      <c r="AI7" s="16">
        <f t="shared" si="52"/>
        <v>1</v>
      </c>
      <c r="AJ7" s="16">
        <f t="shared" si="52"/>
        <v>1</v>
      </c>
      <c r="AK7" s="16">
        <f t="shared" si="52"/>
        <v>1</v>
      </c>
      <c r="AL7" s="16">
        <f t="shared" si="52"/>
        <v>0</v>
      </c>
      <c r="AM7" s="16">
        <f t="shared" si="52"/>
        <v>1</v>
      </c>
      <c r="AN7" s="16">
        <f t="shared" si="52"/>
        <v>0</v>
      </c>
      <c r="AO7" s="16">
        <f t="shared" si="2"/>
        <v>109</v>
      </c>
      <c r="AP7" s="32">
        <f t="shared" si="3"/>
        <v>1</v>
      </c>
      <c r="AQ7" s="90">
        <f t="shared" si="4"/>
        <v>9</v>
      </c>
      <c r="AR7" s="92"/>
      <c r="AS7" s="98" t="s">
        <v>204</v>
      </c>
      <c r="AT7" s="110"/>
      <c r="AU7" s="40" t="s">
        <v>5</v>
      </c>
      <c r="AV7" s="87" t="s">
        <v>4</v>
      </c>
      <c r="AW7" s="40" t="s">
        <v>6</v>
      </c>
      <c r="AX7" s="40" t="s">
        <v>6</v>
      </c>
      <c r="AY7" s="39"/>
      <c r="AZ7" s="40"/>
      <c r="BA7" s="40" t="s">
        <v>6</v>
      </c>
      <c r="BB7" s="86" t="s">
        <v>4</v>
      </c>
      <c r="BC7" s="101"/>
      <c r="BD7" s="40"/>
      <c r="BE7" s="30"/>
      <c r="BF7" s="40"/>
      <c r="BG7" s="40"/>
      <c r="BH7" s="39"/>
      <c r="BI7" s="40"/>
      <c r="BJ7" s="40"/>
      <c r="BK7" s="31"/>
      <c r="BL7" s="16">
        <f t="shared" si="5"/>
        <v>0</v>
      </c>
      <c r="BM7" s="16">
        <f t="shared" si="6"/>
        <v>100</v>
      </c>
      <c r="BN7" s="16">
        <f t="shared" si="7"/>
        <v>0</v>
      </c>
      <c r="BO7" s="16">
        <f t="shared" si="8"/>
        <v>1</v>
      </c>
      <c r="BP7" s="16">
        <f t="shared" si="9"/>
        <v>1</v>
      </c>
      <c r="BQ7" s="16">
        <f t="shared" si="10"/>
        <v>0</v>
      </c>
      <c r="BR7" s="16">
        <f t="shared" si="11"/>
        <v>0</v>
      </c>
      <c r="BS7" s="16">
        <f t="shared" si="12"/>
        <v>1</v>
      </c>
      <c r="BT7" s="16">
        <f t="shared" si="13"/>
        <v>0</v>
      </c>
      <c r="BU7" s="16">
        <f t="shared" si="14"/>
        <v>0</v>
      </c>
      <c r="BV7" s="16">
        <f t="shared" si="15"/>
        <v>0</v>
      </c>
      <c r="BW7" s="16">
        <f t="shared" si="16"/>
        <v>0</v>
      </c>
      <c r="BX7" s="16">
        <f t="shared" si="17"/>
        <v>0</v>
      </c>
      <c r="BY7" s="16">
        <f t="shared" si="18"/>
        <v>0</v>
      </c>
      <c r="BZ7" s="16">
        <f t="shared" si="19"/>
        <v>0</v>
      </c>
      <c r="CA7" s="16">
        <f t="shared" si="20"/>
        <v>0</v>
      </c>
      <c r="CB7" s="16">
        <f t="shared" si="21"/>
        <v>0</v>
      </c>
      <c r="CC7" s="16">
        <f t="shared" si="22"/>
        <v>0</v>
      </c>
      <c r="CD7" s="16">
        <f t="shared" si="23"/>
        <v>103</v>
      </c>
      <c r="CE7" s="16">
        <f t="shared" si="24"/>
        <v>1</v>
      </c>
      <c r="CF7" s="16">
        <f t="shared" si="25"/>
        <v>3</v>
      </c>
      <c r="CG7" s="32">
        <f t="shared" si="26"/>
        <v>2</v>
      </c>
      <c r="CH7" s="90">
        <f t="shared" si="27"/>
        <v>12</v>
      </c>
      <c r="CI7" s="93"/>
      <c r="CJ7" s="98"/>
      <c r="CK7" s="85"/>
      <c r="CL7" s="40"/>
      <c r="CM7" s="39"/>
      <c r="CN7" s="40"/>
      <c r="CO7" s="40"/>
      <c r="CP7" s="39"/>
      <c r="CQ7" s="40"/>
      <c r="CR7" s="40"/>
      <c r="CS7" s="39"/>
      <c r="CT7" s="40"/>
      <c r="CU7" s="40"/>
      <c r="CV7" s="87"/>
      <c r="CW7" s="40"/>
      <c r="CX7" s="40"/>
      <c r="CY7" s="39"/>
      <c r="CZ7" s="38"/>
      <c r="DA7" s="38"/>
      <c r="DB7" s="16"/>
      <c r="DC7" s="16">
        <f t="shared" si="28"/>
        <v>0</v>
      </c>
      <c r="DD7" s="16">
        <f t="shared" si="29"/>
        <v>0</v>
      </c>
      <c r="DE7" s="16">
        <f t="shared" si="30"/>
        <v>0</v>
      </c>
      <c r="DF7" s="16">
        <f t="shared" si="31"/>
        <v>0</v>
      </c>
      <c r="DG7" s="16">
        <f t="shared" si="32"/>
        <v>0</v>
      </c>
      <c r="DH7" s="16">
        <f t="shared" si="33"/>
        <v>0</v>
      </c>
      <c r="DI7" s="16">
        <f t="shared" si="34"/>
        <v>0</v>
      </c>
      <c r="DJ7" s="16">
        <f t="shared" si="35"/>
        <v>0</v>
      </c>
      <c r="DK7" s="16">
        <f t="shared" si="36"/>
        <v>0</v>
      </c>
      <c r="DL7" s="16">
        <f t="shared" si="37"/>
        <v>0</v>
      </c>
      <c r="DM7" s="16">
        <f t="shared" si="38"/>
        <v>0</v>
      </c>
      <c r="DN7" s="16">
        <f t="shared" si="39"/>
        <v>0</v>
      </c>
      <c r="DO7" s="16">
        <f t="shared" si="40"/>
        <v>0</v>
      </c>
      <c r="DP7" s="16">
        <f t="shared" si="41"/>
        <v>0</v>
      </c>
      <c r="DQ7" s="16">
        <f t="shared" si="42"/>
        <v>0</v>
      </c>
      <c r="DR7" s="16">
        <f t="shared" si="43"/>
        <v>0</v>
      </c>
      <c r="DS7" s="16">
        <f t="shared" si="44"/>
        <v>0</v>
      </c>
      <c r="DT7" s="16">
        <f t="shared" si="45"/>
        <v>0</v>
      </c>
      <c r="DU7" s="16">
        <f t="shared" si="46"/>
        <v>0</v>
      </c>
      <c r="DV7" s="16">
        <f t="shared" si="47"/>
        <v>0</v>
      </c>
      <c r="DW7" s="16">
        <f t="shared" si="48"/>
        <v>0</v>
      </c>
      <c r="DX7" s="32">
        <f t="shared" si="49"/>
        <v>2</v>
      </c>
      <c r="DY7" s="32">
        <f t="shared" si="50"/>
        <v>12</v>
      </c>
      <c r="EA7" s="106"/>
    </row>
    <row r="8" spans="1:131" s="9" customFormat="1" x14ac:dyDescent="0.2">
      <c r="A8" s="121">
        <v>34397</v>
      </c>
      <c r="B8" s="116">
        <v>8</v>
      </c>
      <c r="C8" s="118" t="s">
        <v>210</v>
      </c>
      <c r="D8" s="113">
        <v>122887</v>
      </c>
      <c r="E8" s="96" t="s">
        <v>4</v>
      </c>
      <c r="F8" s="40" t="s">
        <v>4</v>
      </c>
      <c r="G8" s="117" t="s">
        <v>4</v>
      </c>
      <c r="H8" s="88"/>
      <c r="I8" s="40" t="s">
        <v>4</v>
      </c>
      <c r="J8" s="39" t="s">
        <v>4</v>
      </c>
      <c r="K8" s="40" t="s">
        <v>4</v>
      </c>
      <c r="L8" s="128" t="s">
        <v>4</v>
      </c>
      <c r="M8" s="39" t="s">
        <v>4</v>
      </c>
      <c r="N8" s="40" t="s">
        <v>4</v>
      </c>
      <c r="O8" s="85" t="s">
        <v>4</v>
      </c>
      <c r="P8" s="39" t="s">
        <v>4</v>
      </c>
      <c r="Q8" s="40" t="s">
        <v>4</v>
      </c>
      <c r="R8" s="40" t="s">
        <v>5</v>
      </c>
      <c r="S8" s="39" t="s">
        <v>4</v>
      </c>
      <c r="T8" s="16" t="s">
        <v>4</v>
      </c>
      <c r="U8" s="16" t="s">
        <v>4</v>
      </c>
      <c r="V8" s="110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>
        <f t="shared" si="52"/>
        <v>100</v>
      </c>
      <c r="AK8" s="16"/>
      <c r="AL8" s="16"/>
      <c r="AM8" s="16"/>
      <c r="AN8" s="16"/>
      <c r="AO8" s="16"/>
      <c r="AP8" s="32">
        <f t="shared" si="3"/>
        <v>0</v>
      </c>
      <c r="AQ8" s="90">
        <f t="shared" si="4"/>
        <v>0</v>
      </c>
      <c r="AR8" s="92"/>
      <c r="AS8" s="118" t="s">
        <v>210</v>
      </c>
      <c r="AT8" s="110"/>
      <c r="AU8" s="40" t="s">
        <v>4</v>
      </c>
      <c r="AV8" s="87" t="s">
        <v>4</v>
      </c>
      <c r="AW8" s="40" t="s">
        <v>4</v>
      </c>
      <c r="AX8" s="40" t="s">
        <v>95</v>
      </c>
      <c r="AY8" s="39" t="s">
        <v>5</v>
      </c>
      <c r="AZ8" s="40" t="s">
        <v>4</v>
      </c>
      <c r="BA8" s="40" t="s">
        <v>4</v>
      </c>
      <c r="BB8" s="86" t="s">
        <v>4</v>
      </c>
      <c r="BC8" s="40"/>
      <c r="BD8" s="40"/>
      <c r="BE8" s="30"/>
      <c r="BF8" s="40"/>
      <c r="BG8" s="40"/>
      <c r="BH8" s="39"/>
      <c r="BI8" s="40"/>
      <c r="BJ8" s="40"/>
      <c r="BK8" s="31"/>
      <c r="BL8" s="16">
        <f t="shared" si="5"/>
        <v>0</v>
      </c>
      <c r="BM8" s="16">
        <f t="shared" si="6"/>
        <v>0</v>
      </c>
      <c r="BN8" s="16">
        <f t="shared" si="7"/>
        <v>0</v>
      </c>
      <c r="BO8" s="16">
        <f t="shared" si="8"/>
        <v>0</v>
      </c>
      <c r="BP8" s="16">
        <f t="shared" si="9"/>
        <v>0</v>
      </c>
      <c r="BQ8" s="16">
        <f t="shared" si="10"/>
        <v>100</v>
      </c>
      <c r="BR8" s="16">
        <f t="shared" si="11"/>
        <v>0</v>
      </c>
      <c r="BS8" s="16">
        <f t="shared" si="12"/>
        <v>0</v>
      </c>
      <c r="BT8" s="16">
        <f t="shared" si="13"/>
        <v>0</v>
      </c>
      <c r="BU8" s="16">
        <f t="shared" si="14"/>
        <v>0</v>
      </c>
      <c r="BV8" s="16">
        <f t="shared" si="15"/>
        <v>0</v>
      </c>
      <c r="BW8" s="16">
        <f t="shared" si="16"/>
        <v>0</v>
      </c>
      <c r="BX8" s="16">
        <f t="shared" si="17"/>
        <v>0</v>
      </c>
      <c r="BY8" s="16">
        <f t="shared" si="18"/>
        <v>0</v>
      </c>
      <c r="BZ8" s="16">
        <f t="shared" si="19"/>
        <v>0</v>
      </c>
      <c r="CA8" s="16">
        <f t="shared" si="20"/>
        <v>0</v>
      </c>
      <c r="CB8" s="16">
        <f t="shared" si="21"/>
        <v>0</v>
      </c>
      <c r="CC8" s="16">
        <f t="shared" si="22"/>
        <v>0</v>
      </c>
      <c r="CD8" s="16">
        <f t="shared" si="23"/>
        <v>100</v>
      </c>
      <c r="CE8" s="16">
        <f t="shared" si="24"/>
        <v>1</v>
      </c>
      <c r="CF8" s="16">
        <f t="shared" si="25"/>
        <v>0</v>
      </c>
      <c r="CG8" s="32">
        <f t="shared" si="26"/>
        <v>1</v>
      </c>
      <c r="CH8" s="90">
        <f t="shared" si="27"/>
        <v>0</v>
      </c>
      <c r="CI8" s="93"/>
      <c r="CJ8" s="98"/>
      <c r="CK8" s="85"/>
      <c r="CL8" s="40"/>
      <c r="CM8" s="39"/>
      <c r="CN8" s="40"/>
      <c r="CO8" s="40"/>
      <c r="CP8" s="39"/>
      <c r="CQ8" s="40"/>
      <c r="CR8" s="40"/>
      <c r="CS8" s="39"/>
      <c r="CT8" s="40"/>
      <c r="CU8" s="40"/>
      <c r="CV8" s="87"/>
      <c r="CW8" s="40"/>
      <c r="CX8" s="40"/>
      <c r="CY8" s="39"/>
      <c r="CZ8" s="38"/>
      <c r="DA8" s="38"/>
      <c r="DB8" s="16"/>
      <c r="DC8" s="16">
        <f t="shared" si="28"/>
        <v>0</v>
      </c>
      <c r="DD8" s="16">
        <f t="shared" si="29"/>
        <v>0</v>
      </c>
      <c r="DE8" s="16">
        <f t="shared" si="30"/>
        <v>0</v>
      </c>
      <c r="DF8" s="16">
        <f t="shared" si="31"/>
        <v>0</v>
      </c>
      <c r="DG8" s="16">
        <f t="shared" si="32"/>
        <v>0</v>
      </c>
      <c r="DH8" s="16">
        <f t="shared" si="33"/>
        <v>0</v>
      </c>
      <c r="DI8" s="16">
        <f t="shared" si="34"/>
        <v>0</v>
      </c>
      <c r="DJ8" s="16">
        <f t="shared" si="35"/>
        <v>0</v>
      </c>
      <c r="DK8" s="16">
        <f t="shared" si="36"/>
        <v>0</v>
      </c>
      <c r="DL8" s="16">
        <f t="shared" si="37"/>
        <v>0</v>
      </c>
      <c r="DM8" s="16">
        <f t="shared" si="38"/>
        <v>0</v>
      </c>
      <c r="DN8" s="16">
        <f t="shared" si="39"/>
        <v>0</v>
      </c>
      <c r="DO8" s="16">
        <f t="shared" si="40"/>
        <v>0</v>
      </c>
      <c r="DP8" s="16">
        <f t="shared" si="41"/>
        <v>0</v>
      </c>
      <c r="DQ8" s="16">
        <f t="shared" si="42"/>
        <v>0</v>
      </c>
      <c r="DR8" s="16">
        <f t="shared" si="43"/>
        <v>0</v>
      </c>
      <c r="DS8" s="16">
        <f t="shared" si="44"/>
        <v>0</v>
      </c>
      <c r="DT8" s="16">
        <f t="shared" si="45"/>
        <v>0</v>
      </c>
      <c r="DU8" s="16">
        <f t="shared" si="46"/>
        <v>0</v>
      </c>
      <c r="DV8" s="16">
        <f t="shared" si="47"/>
        <v>0</v>
      </c>
      <c r="DW8" s="16">
        <f t="shared" si="48"/>
        <v>0</v>
      </c>
      <c r="DX8" s="32">
        <f t="shared" si="49"/>
        <v>1</v>
      </c>
      <c r="DY8" s="32">
        <f t="shared" si="50"/>
        <v>0</v>
      </c>
      <c r="EA8" s="106"/>
    </row>
    <row r="9" spans="1:131" s="9" customFormat="1" x14ac:dyDescent="0.2">
      <c r="A9" s="121">
        <v>34397</v>
      </c>
      <c r="B9" s="51">
        <v>9</v>
      </c>
      <c r="C9" s="114" t="s">
        <v>135</v>
      </c>
      <c r="D9" s="113">
        <v>404697</v>
      </c>
      <c r="E9" s="96" t="s">
        <v>4</v>
      </c>
      <c r="F9" s="40" t="s">
        <v>4</v>
      </c>
      <c r="G9" s="117" t="s">
        <v>4</v>
      </c>
      <c r="H9" s="88"/>
      <c r="I9" s="40" t="s">
        <v>4</v>
      </c>
      <c r="J9" s="39" t="s">
        <v>4</v>
      </c>
      <c r="K9" s="40" t="s">
        <v>95</v>
      </c>
      <c r="L9" s="128" t="s">
        <v>4</v>
      </c>
      <c r="M9" s="39" t="s">
        <v>4</v>
      </c>
      <c r="N9" s="40" t="s">
        <v>4</v>
      </c>
      <c r="O9" s="85" t="s">
        <v>4</v>
      </c>
      <c r="P9" s="39" t="s">
        <v>4</v>
      </c>
      <c r="Q9" s="40" t="s">
        <v>4</v>
      </c>
      <c r="R9" s="40" t="s">
        <v>95</v>
      </c>
      <c r="S9" s="39" t="s">
        <v>4</v>
      </c>
      <c r="T9" s="16" t="s">
        <v>4</v>
      </c>
      <c r="U9" s="16" t="s">
        <v>95</v>
      </c>
      <c r="V9" s="110"/>
      <c r="W9" s="16">
        <f t="shared" ref="W9:W17" si="53">IF(E9="L",1,(IF(E9="A",100,0)))</f>
        <v>0</v>
      </c>
      <c r="X9" s="16">
        <f t="shared" ref="X9:X17" si="54">IF(F9="L",1,(IF(F9="A",100,0)))</f>
        <v>0</v>
      </c>
      <c r="Y9" s="16">
        <f t="shared" ref="Y9:Y17" si="55">IF(G9="L",1,(IF(G9="A",100,0)))</f>
        <v>0</v>
      </c>
      <c r="Z9" s="16">
        <f t="shared" ref="Z9:Z17" si="56">IF(H9="L",1,(IF(H9="A",100,0)))</f>
        <v>0</v>
      </c>
      <c r="AA9" s="16">
        <f t="shared" ref="AA9:AA17" si="57">IF(I9="L",1,(IF(I9="A",100,0)))</f>
        <v>0</v>
      </c>
      <c r="AB9" s="16">
        <f t="shared" ref="AB9:AB17" si="58">IF(J9="L",1,(IF(J9="A",100,0)))</f>
        <v>0</v>
      </c>
      <c r="AC9" s="16">
        <f t="shared" ref="AC9:AC17" si="59">IF(K9="L",1,(IF(K9="A",100,0)))</f>
        <v>0</v>
      </c>
      <c r="AD9" s="16">
        <f t="shared" ref="AD9:AD17" si="60">IF(L9="L",1,(IF(L9="A",100,0)))</f>
        <v>0</v>
      </c>
      <c r="AE9" s="16">
        <f t="shared" ref="AE9:AE17" si="61">IF(M9="L",1,(IF(M9="A",100,0)))</f>
        <v>0</v>
      </c>
      <c r="AF9" s="16">
        <f t="shared" ref="AF9:AF17" si="62">IF(N9="L",1,(IF(N9="A",100,0)))</f>
        <v>0</v>
      </c>
      <c r="AG9" s="16">
        <f t="shared" ref="AG9:AG17" si="63">IF(O9="L",1,(IF(O9="A",100,0)))</f>
        <v>0</v>
      </c>
      <c r="AH9" s="16">
        <f t="shared" ref="AH9:AH17" si="64">IF(P9="L",1,(IF(P9="A",100,0)))</f>
        <v>0</v>
      </c>
      <c r="AI9" s="16">
        <f t="shared" ref="AI9:AI17" si="65">IF(Q9="L",1,(IF(Q9="A",100,0)))</f>
        <v>0</v>
      </c>
      <c r="AJ9" s="16">
        <f t="shared" ref="AJ9:AJ17" si="66">IF(R9="L",1,(IF(R9="A",100,0)))</f>
        <v>0</v>
      </c>
      <c r="AK9" s="16">
        <f t="shared" ref="AK9:AK17" si="67">IF(S9="L",1,(IF(S9="A",100,0)))</f>
        <v>0</v>
      </c>
      <c r="AL9" s="16">
        <f t="shared" ref="AL9:AL17" si="68">IF(T9="L",1,(IF(T9="A",100,0)))</f>
        <v>0</v>
      </c>
      <c r="AM9" s="16">
        <f t="shared" ref="AM9:AM17" si="69">IF(U9="L",1,(IF(U9="A",100,0)))</f>
        <v>0</v>
      </c>
      <c r="AN9" s="16">
        <f t="shared" ref="AN9:AN17" si="70">IF(V9="L",1,(IF(V9="A",100,0)))</f>
        <v>0</v>
      </c>
      <c r="AO9" s="16">
        <f t="shared" ref="AO9:AO28" si="71">SUM(W9:AN9)</f>
        <v>0</v>
      </c>
      <c r="AP9" s="32">
        <f t="shared" si="3"/>
        <v>0</v>
      </c>
      <c r="AQ9" s="90">
        <f t="shared" si="4"/>
        <v>0</v>
      </c>
      <c r="AR9" s="92"/>
      <c r="AS9" s="114" t="s">
        <v>135</v>
      </c>
      <c r="AT9" s="110"/>
      <c r="AU9" s="40" t="s">
        <v>95</v>
      </c>
      <c r="AV9" s="87" t="s">
        <v>6</v>
      </c>
      <c r="AW9" s="40" t="s">
        <v>203</v>
      </c>
      <c r="AX9" s="40" t="s">
        <v>4</v>
      </c>
      <c r="AY9" s="39" t="s">
        <v>4</v>
      </c>
      <c r="AZ9" s="40" t="s">
        <v>6</v>
      </c>
      <c r="BA9" s="151" t="s">
        <v>95</v>
      </c>
      <c r="BB9" s="86" t="s">
        <v>4</v>
      </c>
      <c r="BC9" s="101"/>
      <c r="BD9" s="40"/>
      <c r="BE9" s="30"/>
      <c r="BF9" s="40"/>
      <c r="BG9" s="40"/>
      <c r="BH9" s="39"/>
      <c r="BI9" s="40"/>
      <c r="BJ9" s="40"/>
      <c r="BK9" s="31"/>
      <c r="BL9" s="16">
        <f t="shared" si="5"/>
        <v>0</v>
      </c>
      <c r="BM9" s="16">
        <f t="shared" si="6"/>
        <v>0</v>
      </c>
      <c r="BN9" s="16">
        <f t="shared" si="7"/>
        <v>1</v>
      </c>
      <c r="BO9" s="16">
        <f t="shared" si="8"/>
        <v>0</v>
      </c>
      <c r="BP9" s="16">
        <f t="shared" si="9"/>
        <v>0</v>
      </c>
      <c r="BQ9" s="16">
        <f t="shared" si="10"/>
        <v>0</v>
      </c>
      <c r="BR9" s="16">
        <f t="shared" si="11"/>
        <v>1</v>
      </c>
      <c r="BS9" s="16">
        <f t="shared" si="12"/>
        <v>0</v>
      </c>
      <c r="BT9" s="16">
        <f t="shared" si="13"/>
        <v>0</v>
      </c>
      <c r="BU9" s="16">
        <f t="shared" si="14"/>
        <v>0</v>
      </c>
      <c r="BV9" s="16">
        <f t="shared" si="15"/>
        <v>0</v>
      </c>
      <c r="BW9" s="16">
        <f t="shared" si="16"/>
        <v>0</v>
      </c>
      <c r="BX9" s="16">
        <f t="shared" si="17"/>
        <v>0</v>
      </c>
      <c r="BY9" s="16">
        <f t="shared" si="18"/>
        <v>0</v>
      </c>
      <c r="BZ9" s="16">
        <f t="shared" si="19"/>
        <v>0</v>
      </c>
      <c r="CA9" s="16">
        <f t="shared" si="20"/>
        <v>0</v>
      </c>
      <c r="CB9" s="16">
        <f t="shared" si="21"/>
        <v>0</v>
      </c>
      <c r="CC9" s="16">
        <f t="shared" si="22"/>
        <v>0</v>
      </c>
      <c r="CD9" s="16">
        <f t="shared" si="23"/>
        <v>2</v>
      </c>
      <c r="CE9" s="16">
        <f t="shared" si="24"/>
        <v>0</v>
      </c>
      <c r="CF9" s="16">
        <f t="shared" si="25"/>
        <v>2</v>
      </c>
      <c r="CG9" s="32">
        <f t="shared" si="26"/>
        <v>0</v>
      </c>
      <c r="CH9" s="90">
        <f t="shared" si="27"/>
        <v>2</v>
      </c>
      <c r="CI9" s="93"/>
      <c r="CJ9" s="98"/>
      <c r="CK9" s="85"/>
      <c r="CL9" s="40"/>
      <c r="CM9" s="39"/>
      <c r="CN9" s="40"/>
      <c r="CO9" s="40"/>
      <c r="CP9" s="39"/>
      <c r="CQ9" s="40"/>
      <c r="CR9" s="40"/>
      <c r="CS9" s="39"/>
      <c r="CT9" s="40"/>
      <c r="CU9" s="40"/>
      <c r="CV9" s="87"/>
      <c r="CW9" s="40"/>
      <c r="CX9" s="40"/>
      <c r="CY9" s="39"/>
      <c r="CZ9" s="38"/>
      <c r="DA9" s="38"/>
      <c r="DB9" s="16"/>
      <c r="DC9" s="16">
        <f t="shared" si="28"/>
        <v>0</v>
      </c>
      <c r="DD9" s="16">
        <f t="shared" si="29"/>
        <v>0</v>
      </c>
      <c r="DE9" s="16">
        <f t="shared" si="30"/>
        <v>0</v>
      </c>
      <c r="DF9" s="16">
        <f t="shared" si="31"/>
        <v>0</v>
      </c>
      <c r="DG9" s="16">
        <f t="shared" si="32"/>
        <v>0</v>
      </c>
      <c r="DH9" s="16">
        <f t="shared" si="33"/>
        <v>0</v>
      </c>
      <c r="DI9" s="16">
        <f t="shared" si="34"/>
        <v>0</v>
      </c>
      <c r="DJ9" s="16">
        <f t="shared" si="35"/>
        <v>0</v>
      </c>
      <c r="DK9" s="16">
        <f t="shared" si="36"/>
        <v>0</v>
      </c>
      <c r="DL9" s="16">
        <f t="shared" si="37"/>
        <v>0</v>
      </c>
      <c r="DM9" s="16">
        <f t="shared" si="38"/>
        <v>0</v>
      </c>
      <c r="DN9" s="16">
        <f t="shared" si="39"/>
        <v>0</v>
      </c>
      <c r="DO9" s="16">
        <f t="shared" si="40"/>
        <v>0</v>
      </c>
      <c r="DP9" s="16">
        <f t="shared" si="41"/>
        <v>0</v>
      </c>
      <c r="DQ9" s="16">
        <f t="shared" si="42"/>
        <v>0</v>
      </c>
      <c r="DR9" s="16">
        <f t="shared" si="43"/>
        <v>0</v>
      </c>
      <c r="DS9" s="16">
        <f t="shared" si="44"/>
        <v>0</v>
      </c>
      <c r="DT9" s="16">
        <f t="shared" si="45"/>
        <v>0</v>
      </c>
      <c r="DU9" s="16">
        <f t="shared" si="46"/>
        <v>0</v>
      </c>
      <c r="DV9" s="16">
        <f t="shared" si="47"/>
        <v>0</v>
      </c>
      <c r="DW9" s="16">
        <f t="shared" si="48"/>
        <v>0</v>
      </c>
      <c r="DX9" s="32">
        <f t="shared" si="49"/>
        <v>0</v>
      </c>
      <c r="DY9" s="32">
        <f t="shared" si="50"/>
        <v>2</v>
      </c>
      <c r="EA9" s="106"/>
    </row>
    <row r="10" spans="1:131" s="9" customFormat="1" x14ac:dyDescent="0.2">
      <c r="A10" s="121">
        <v>34397</v>
      </c>
      <c r="B10" s="116">
        <v>10</v>
      </c>
      <c r="C10" s="111" t="s">
        <v>165</v>
      </c>
      <c r="D10" s="97">
        <v>552182</v>
      </c>
      <c r="E10" s="96" t="s">
        <v>4</v>
      </c>
      <c r="F10" s="40" t="s">
        <v>95</v>
      </c>
      <c r="G10" s="117" t="s">
        <v>4</v>
      </c>
      <c r="H10" s="88"/>
      <c r="I10" s="40" t="s">
        <v>4</v>
      </c>
      <c r="J10" s="39" t="s">
        <v>4</v>
      </c>
      <c r="K10" s="40" t="s">
        <v>4</v>
      </c>
      <c r="L10" s="128" t="s">
        <v>4</v>
      </c>
      <c r="M10" s="39" t="s">
        <v>4</v>
      </c>
      <c r="N10" s="40" t="s">
        <v>4</v>
      </c>
      <c r="O10" s="85" t="s">
        <v>6</v>
      </c>
      <c r="P10" s="39" t="s">
        <v>4</v>
      </c>
      <c r="Q10" s="40" t="s">
        <v>4</v>
      </c>
      <c r="R10" s="40" t="s">
        <v>4</v>
      </c>
      <c r="S10" s="39" t="s">
        <v>4</v>
      </c>
      <c r="T10" s="16" t="s">
        <v>4</v>
      </c>
      <c r="U10" s="16" t="s">
        <v>4</v>
      </c>
      <c r="V10" s="110"/>
      <c r="W10" s="16">
        <f t="shared" si="53"/>
        <v>0</v>
      </c>
      <c r="X10" s="16">
        <f t="shared" si="54"/>
        <v>0</v>
      </c>
      <c r="Y10" s="16">
        <f t="shared" si="55"/>
        <v>0</v>
      </c>
      <c r="Z10" s="16">
        <f t="shared" si="56"/>
        <v>0</v>
      </c>
      <c r="AA10" s="16">
        <f t="shared" si="57"/>
        <v>0</v>
      </c>
      <c r="AB10" s="16">
        <f t="shared" si="58"/>
        <v>0</v>
      </c>
      <c r="AC10" s="16">
        <f t="shared" si="59"/>
        <v>0</v>
      </c>
      <c r="AD10" s="16">
        <f t="shared" si="60"/>
        <v>0</v>
      </c>
      <c r="AE10" s="16">
        <f t="shared" si="61"/>
        <v>0</v>
      </c>
      <c r="AF10" s="16">
        <f t="shared" si="62"/>
        <v>0</v>
      </c>
      <c r="AG10" s="16">
        <f t="shared" si="63"/>
        <v>1</v>
      </c>
      <c r="AH10" s="16">
        <f t="shared" si="64"/>
        <v>0</v>
      </c>
      <c r="AI10" s="16">
        <f t="shared" si="65"/>
        <v>0</v>
      </c>
      <c r="AJ10" s="16">
        <f t="shared" si="66"/>
        <v>0</v>
      </c>
      <c r="AK10" s="16">
        <f t="shared" si="67"/>
        <v>0</v>
      </c>
      <c r="AL10" s="16">
        <f t="shared" si="68"/>
        <v>0</v>
      </c>
      <c r="AM10" s="16">
        <f t="shared" si="69"/>
        <v>0</v>
      </c>
      <c r="AN10" s="16">
        <f t="shared" si="70"/>
        <v>0</v>
      </c>
      <c r="AO10" s="16">
        <f t="shared" si="71"/>
        <v>1</v>
      </c>
      <c r="AP10" s="32">
        <f t="shared" si="3"/>
        <v>0</v>
      </c>
      <c r="AQ10" s="90">
        <f t="shared" si="4"/>
        <v>1</v>
      </c>
      <c r="AR10" s="92"/>
      <c r="AS10" s="111" t="s">
        <v>165</v>
      </c>
      <c r="AT10" s="110"/>
      <c r="AU10" s="40" t="s">
        <v>4</v>
      </c>
      <c r="AV10" s="87" t="s">
        <v>4</v>
      </c>
      <c r="AW10" s="40" t="s">
        <v>4</v>
      </c>
      <c r="AX10" s="40" t="s">
        <v>4</v>
      </c>
      <c r="AY10" s="39" t="s">
        <v>6</v>
      </c>
      <c r="AZ10" s="40" t="s">
        <v>4</v>
      </c>
      <c r="BA10" s="40" t="s">
        <v>4</v>
      </c>
      <c r="BB10" s="86" t="s">
        <v>4</v>
      </c>
      <c r="BC10" s="101"/>
      <c r="BD10" s="40"/>
      <c r="BE10" s="30"/>
      <c r="BF10" s="40"/>
      <c r="BG10" s="40"/>
      <c r="BH10" s="39"/>
      <c r="BI10" s="40"/>
      <c r="BJ10" s="40"/>
      <c r="BK10" s="31"/>
      <c r="BL10" s="16">
        <f t="shared" ref="BL10" si="72">IF(AT10="L",1,(IF(AT10="A",100,0)))</f>
        <v>0</v>
      </c>
      <c r="BM10" s="16">
        <f t="shared" ref="BM10" si="73">IF(AU10="L",1,(IF(AU10="A",100,0)))</f>
        <v>0</v>
      </c>
      <c r="BN10" s="16">
        <f t="shared" ref="BN10" si="74">IF(AV10="L",1,(IF(AV10="A",100,0)))</f>
        <v>0</v>
      </c>
      <c r="BO10" s="16">
        <f t="shared" ref="BO10" si="75">IF(AW10="L",1,(IF(AW10="A",100,0)))</f>
        <v>0</v>
      </c>
      <c r="BP10" s="16">
        <f t="shared" ref="BP10" si="76">IF(AX10="L",1,(IF(AX10="A",100,0)))</f>
        <v>0</v>
      </c>
      <c r="BQ10" s="16">
        <f t="shared" ref="BQ10" si="77">IF(AY10="L",1,(IF(AY10="A",100,0)))</f>
        <v>1</v>
      </c>
      <c r="BR10" s="16">
        <f t="shared" ref="BR10" si="78">IF(AZ10="L",1,(IF(AZ10="A",100,0)))</f>
        <v>0</v>
      </c>
      <c r="BS10" s="16">
        <f t="shared" ref="BS10" si="79">IF(BA10="L",1,(IF(BA10="A",100,0)))</f>
        <v>0</v>
      </c>
      <c r="BT10" s="16">
        <f t="shared" ref="BT10" si="80">IF(BB10="L",1,(IF(BB10="A",100,0)))</f>
        <v>0</v>
      </c>
      <c r="BU10" s="16">
        <f t="shared" ref="BU10" si="81">IF(BC10="L",1,(IF(BC10="A",100,0)))</f>
        <v>0</v>
      </c>
      <c r="BV10" s="16">
        <f t="shared" ref="BV10" si="82">IF(BD10="L",1,(IF(BD10="A",100,0)))</f>
        <v>0</v>
      </c>
      <c r="BW10" s="16">
        <f t="shared" ref="BW10" si="83">IF(BE10="L",1,(IF(BE10="A",100,0)))</f>
        <v>0</v>
      </c>
      <c r="BX10" s="16">
        <f t="shared" ref="BX10" si="84">IF(BF10="L",1,(IF(BF10="A",100,0)))</f>
        <v>0</v>
      </c>
      <c r="BY10" s="16">
        <f t="shared" ref="BY10" si="85">IF(BG10="L",1,(IF(BG10="A",100,0)))</f>
        <v>0</v>
      </c>
      <c r="BZ10" s="16">
        <f t="shared" ref="BZ10" si="86">IF(BH10="L",1,(IF(BH10="A",100,0)))</f>
        <v>0</v>
      </c>
      <c r="CA10" s="16">
        <f t="shared" ref="CA10" si="87">IF(BI10="L",1,(IF(BI10="A",100,0)))</f>
        <v>0</v>
      </c>
      <c r="CB10" s="16">
        <f t="shared" ref="CB10" si="88">IF(BJ10="L",1,(IF(BJ10="A",100,0)))</f>
        <v>0</v>
      </c>
      <c r="CC10" s="16">
        <f t="shared" ref="CC10" si="89">IF(BK10="L",1,(IF(BK10="A",100,0)))</f>
        <v>0</v>
      </c>
      <c r="CD10" s="16">
        <f t="shared" ref="CD10" si="90">SUM(BM10:CC10)</f>
        <v>1</v>
      </c>
      <c r="CE10" s="16">
        <f t="shared" ref="CE10" si="91">INT(CD10/100)</f>
        <v>0</v>
      </c>
      <c r="CF10" s="16">
        <f t="shared" ref="CF10" si="92">CD10-(CE10*100)</f>
        <v>1</v>
      </c>
      <c r="CG10" s="32">
        <f t="shared" ref="CG10" si="93">CE10+AP10</f>
        <v>0</v>
      </c>
      <c r="CH10" s="90">
        <f t="shared" ref="CH10" si="94">CF10+AQ10</f>
        <v>2</v>
      </c>
      <c r="CI10" s="93"/>
      <c r="CJ10" s="98"/>
      <c r="CK10" s="85"/>
      <c r="CL10" s="40"/>
      <c r="CM10" s="39"/>
      <c r="CN10" s="40"/>
      <c r="CO10" s="40"/>
      <c r="CP10" s="39"/>
      <c r="CQ10" s="40"/>
      <c r="CR10" s="40"/>
      <c r="CS10" s="39"/>
      <c r="CT10" s="40"/>
      <c r="CU10" s="40"/>
      <c r="CV10" s="87"/>
      <c r="CW10" s="40"/>
      <c r="CX10" s="40"/>
      <c r="CY10" s="39"/>
      <c r="CZ10" s="38"/>
      <c r="DA10" s="38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32"/>
      <c r="DY10" s="32"/>
      <c r="EA10" s="106"/>
    </row>
    <row r="11" spans="1:131" s="9" customFormat="1" x14ac:dyDescent="0.2">
      <c r="A11" s="121">
        <v>34397</v>
      </c>
      <c r="B11" s="116">
        <v>11</v>
      </c>
      <c r="C11" s="118" t="s">
        <v>211</v>
      </c>
      <c r="D11" s="113">
        <v>503978</v>
      </c>
      <c r="E11" s="96" t="s">
        <v>4</v>
      </c>
      <c r="F11" s="40" t="s">
        <v>4</v>
      </c>
      <c r="G11" s="117" t="s">
        <v>6</v>
      </c>
      <c r="H11" s="88"/>
      <c r="I11" s="40" t="s">
        <v>4</v>
      </c>
      <c r="J11" s="39" t="s">
        <v>4</v>
      </c>
      <c r="K11" s="40" t="s">
        <v>4</v>
      </c>
      <c r="L11" s="128" t="s">
        <v>4</v>
      </c>
      <c r="M11" s="39" t="s">
        <v>4</v>
      </c>
      <c r="N11" s="40" t="s">
        <v>4</v>
      </c>
      <c r="O11" s="85" t="s">
        <v>6</v>
      </c>
      <c r="P11" s="39" t="s">
        <v>4</v>
      </c>
      <c r="Q11" s="40" t="s">
        <v>4</v>
      </c>
      <c r="R11" s="40" t="s">
        <v>4</v>
      </c>
      <c r="S11" s="39" t="s">
        <v>4</v>
      </c>
      <c r="T11" s="16" t="s">
        <v>4</v>
      </c>
      <c r="U11" s="16" t="s">
        <v>4</v>
      </c>
      <c r="V11" s="110"/>
      <c r="W11" s="16">
        <f t="shared" si="53"/>
        <v>0</v>
      </c>
      <c r="X11" s="16">
        <f t="shared" si="54"/>
        <v>0</v>
      </c>
      <c r="Y11" s="16">
        <f t="shared" si="55"/>
        <v>1</v>
      </c>
      <c r="Z11" s="16">
        <f t="shared" si="56"/>
        <v>0</v>
      </c>
      <c r="AA11" s="16">
        <f t="shared" si="57"/>
        <v>0</v>
      </c>
      <c r="AB11" s="16">
        <f t="shared" si="58"/>
        <v>0</v>
      </c>
      <c r="AC11" s="16">
        <f t="shared" si="59"/>
        <v>0</v>
      </c>
      <c r="AD11" s="16">
        <f t="shared" si="60"/>
        <v>0</v>
      </c>
      <c r="AE11" s="16">
        <f t="shared" si="61"/>
        <v>0</v>
      </c>
      <c r="AF11" s="16">
        <f t="shared" si="62"/>
        <v>0</v>
      </c>
      <c r="AG11" s="16">
        <f t="shared" si="63"/>
        <v>1</v>
      </c>
      <c r="AH11" s="16">
        <f t="shared" si="64"/>
        <v>0</v>
      </c>
      <c r="AI11" s="16">
        <f t="shared" si="65"/>
        <v>0</v>
      </c>
      <c r="AJ11" s="16">
        <f t="shared" si="66"/>
        <v>0</v>
      </c>
      <c r="AK11" s="16">
        <f t="shared" si="67"/>
        <v>0</v>
      </c>
      <c r="AL11" s="16">
        <f t="shared" si="68"/>
        <v>0</v>
      </c>
      <c r="AM11" s="16">
        <f t="shared" si="69"/>
        <v>0</v>
      </c>
      <c r="AN11" s="16">
        <f t="shared" si="70"/>
        <v>0</v>
      </c>
      <c r="AO11" s="16">
        <f t="shared" si="71"/>
        <v>2</v>
      </c>
      <c r="AP11" s="32">
        <f t="shared" si="3"/>
        <v>0</v>
      </c>
      <c r="AQ11" s="90">
        <f t="shared" si="4"/>
        <v>2</v>
      </c>
      <c r="AR11" s="92"/>
      <c r="AS11" s="118" t="s">
        <v>211</v>
      </c>
      <c r="AT11" s="110"/>
      <c r="AU11" s="40" t="s">
        <v>4</v>
      </c>
      <c r="AV11" s="87" t="s">
        <v>4</v>
      </c>
      <c r="AW11" s="40" t="s">
        <v>4</v>
      </c>
      <c r="AX11" s="40" t="s">
        <v>4</v>
      </c>
      <c r="AY11" s="39" t="s">
        <v>4</v>
      </c>
      <c r="AZ11" s="40" t="s">
        <v>4</v>
      </c>
      <c r="BA11" s="40" t="s">
        <v>4</v>
      </c>
      <c r="BB11" s="86" t="s">
        <v>4</v>
      </c>
      <c r="BC11" s="101"/>
      <c r="BD11" s="40"/>
      <c r="BE11" s="30"/>
      <c r="BF11" s="40"/>
      <c r="BG11" s="40"/>
      <c r="BH11" s="39"/>
      <c r="BI11" s="40"/>
      <c r="BJ11" s="40"/>
      <c r="BK11" s="31"/>
      <c r="BL11" s="16">
        <f t="shared" ref="BL11:BL28" si="95">IF(AT11="L",1,(IF(AT11="A",100,0)))</f>
        <v>0</v>
      </c>
      <c r="BM11" s="16">
        <f t="shared" ref="BM11:BM28" si="96">IF(AU11="L",1,(IF(AU11="A",100,0)))</f>
        <v>0</v>
      </c>
      <c r="BN11" s="16">
        <f t="shared" ref="BN11:BN28" si="97">IF(AV11="L",1,(IF(AV11="A",100,0)))</f>
        <v>0</v>
      </c>
      <c r="BO11" s="16">
        <f t="shared" ref="BO11:BO28" si="98">IF(AW11="L",1,(IF(AW11="A",100,0)))</f>
        <v>0</v>
      </c>
      <c r="BP11" s="16">
        <f t="shared" ref="BP11:BP28" si="99">IF(AX11="L",1,(IF(AX11="A",100,0)))</f>
        <v>0</v>
      </c>
      <c r="BQ11" s="16">
        <f t="shared" ref="BQ11:BQ28" si="100">IF(AY11="L",1,(IF(AY11="A",100,0)))</f>
        <v>0</v>
      </c>
      <c r="BR11" s="16">
        <f t="shared" ref="BR11:BR28" si="101">IF(AZ11="L",1,(IF(AZ11="A",100,0)))</f>
        <v>0</v>
      </c>
      <c r="BS11" s="16">
        <f t="shared" ref="BS11:BS28" si="102">IF(BA11="L",1,(IF(BA11="A",100,0)))</f>
        <v>0</v>
      </c>
      <c r="BT11" s="16">
        <f t="shared" ref="BT11:BT28" si="103">IF(BB11="L",1,(IF(BB11="A",100,0)))</f>
        <v>0</v>
      </c>
      <c r="BU11" s="16">
        <f t="shared" ref="BU11:BU28" si="104">IF(BC11="L",1,(IF(BC11="A",100,0)))</f>
        <v>0</v>
      </c>
      <c r="BV11" s="16">
        <f t="shared" ref="BV11:BV28" si="105">IF(BD11="L",1,(IF(BD11="A",100,0)))</f>
        <v>0</v>
      </c>
      <c r="BW11" s="16">
        <f t="shared" ref="BW11:BW28" si="106">IF(BE11="L",1,(IF(BE11="A",100,0)))</f>
        <v>0</v>
      </c>
      <c r="BX11" s="16">
        <f t="shared" ref="BX11:BX28" si="107">IF(BF11="L",1,(IF(BF11="A",100,0)))</f>
        <v>0</v>
      </c>
      <c r="BY11" s="16">
        <f t="shared" ref="BY11:BY28" si="108">IF(BG11="L",1,(IF(BG11="A",100,0)))</f>
        <v>0</v>
      </c>
      <c r="BZ11" s="16">
        <f t="shared" ref="BZ11:BZ28" si="109">IF(BH11="L",1,(IF(BH11="A",100,0)))</f>
        <v>0</v>
      </c>
      <c r="CA11" s="16">
        <f t="shared" ref="CA11:CA28" si="110">IF(BI11="L",1,(IF(BI11="A",100,0)))</f>
        <v>0</v>
      </c>
      <c r="CB11" s="16">
        <f t="shared" ref="CB11:CB28" si="111">IF(BJ11="L",1,(IF(BJ11="A",100,0)))</f>
        <v>0</v>
      </c>
      <c r="CC11" s="16">
        <f t="shared" ref="CC11:CC28" si="112">IF(BK11="L",1,(IF(BK11="A",100,0)))</f>
        <v>0</v>
      </c>
      <c r="CD11" s="16">
        <f t="shared" ref="CD11:CD28" si="113">SUM(BM11:CC11)</f>
        <v>0</v>
      </c>
      <c r="CE11" s="16">
        <f t="shared" ref="CE11:CE28" si="114">INT(CD11/100)</f>
        <v>0</v>
      </c>
      <c r="CF11" s="16">
        <f t="shared" ref="CF11:CF28" si="115">CD11-(CE11*100)</f>
        <v>0</v>
      </c>
      <c r="CG11" s="32">
        <f t="shared" ref="CG11:CG28" si="116">CE11+AP11</f>
        <v>0</v>
      </c>
      <c r="CH11" s="90">
        <f t="shared" ref="CH11:CH28" si="117">CF11+AQ11</f>
        <v>2</v>
      </c>
      <c r="CI11" s="93"/>
      <c r="CJ11" s="98"/>
      <c r="CK11" s="85"/>
      <c r="CL11" s="40"/>
      <c r="CM11" s="39"/>
      <c r="CN11" s="40"/>
      <c r="CO11" s="40"/>
      <c r="CP11" s="39"/>
      <c r="CQ11" s="40"/>
      <c r="CR11" s="40"/>
      <c r="CS11" s="39"/>
      <c r="CT11" s="40"/>
      <c r="CU11" s="40"/>
      <c r="CV11" s="87"/>
      <c r="CW11" s="40"/>
      <c r="CX11" s="40"/>
      <c r="CY11" s="39"/>
      <c r="CZ11" s="38"/>
      <c r="DA11" s="38"/>
      <c r="DB11" s="16"/>
      <c r="DC11" s="16">
        <f t="shared" ref="DC11:DC28" si="118">IF(CK11="L",1,(IF(CK11="A",100,0)))</f>
        <v>0</v>
      </c>
      <c r="DD11" s="16">
        <f t="shared" ref="DD11:DD28" si="119">IF(CL11="L",1,(IF(CL11="A",100,0)))</f>
        <v>0</v>
      </c>
      <c r="DE11" s="16">
        <f t="shared" ref="DE11:DE28" si="120">IF(CM11="L",1,(IF(CM11="A",100,0)))</f>
        <v>0</v>
      </c>
      <c r="DF11" s="16">
        <f t="shared" ref="DF11:DF28" si="121">IF(CN11="L",1,(IF(CN11="A",100,0)))</f>
        <v>0</v>
      </c>
      <c r="DG11" s="16">
        <f t="shared" ref="DG11:DG28" si="122">IF(CO11="L",1,(IF(CO11="A",100,0)))</f>
        <v>0</v>
      </c>
      <c r="DH11" s="16">
        <f t="shared" ref="DH11:DH28" si="123">IF(CP11="L",1,(IF(CP11="A",100,0)))</f>
        <v>0</v>
      </c>
      <c r="DI11" s="16">
        <f t="shared" ref="DI11:DI28" si="124">IF(CQ11="L",1,(IF(CQ11="A",100,0)))</f>
        <v>0</v>
      </c>
      <c r="DJ11" s="16">
        <f t="shared" ref="DJ11:DJ28" si="125">IF(CR11="L",1,(IF(CR11="A",100,0)))</f>
        <v>0</v>
      </c>
      <c r="DK11" s="16">
        <f t="shared" ref="DK11:DK28" si="126">IF(CS11="L",1,(IF(CS11="A",100,0)))</f>
        <v>0</v>
      </c>
      <c r="DL11" s="16">
        <f t="shared" ref="DL11:DL28" si="127">IF(CT11="L",1,(IF(CT11="A",100,0)))</f>
        <v>0</v>
      </c>
      <c r="DM11" s="16">
        <f t="shared" ref="DM11:DM28" si="128">IF(CU11="L",1,(IF(CU11="A",100,0)))</f>
        <v>0</v>
      </c>
      <c r="DN11" s="16">
        <f t="shared" ref="DN11:DN28" si="129">IF(CV11="L",1,(IF(CV11="A",100,0)))</f>
        <v>0</v>
      </c>
      <c r="DO11" s="16">
        <f t="shared" ref="DO11:DO28" si="130">IF(CW11="L",1,(IF(CW11="A",100,0)))</f>
        <v>0</v>
      </c>
      <c r="DP11" s="16">
        <f t="shared" ref="DP11:DP28" si="131">IF(CX11="L",1,(IF(CX11="A",100,0)))</f>
        <v>0</v>
      </c>
      <c r="DQ11" s="16">
        <f t="shared" ref="DQ11:DQ28" si="132">IF(CY11="L",1,(IF(CY11="A",100,0)))</f>
        <v>0</v>
      </c>
      <c r="DR11" s="16">
        <f t="shared" ref="DR11:DR28" si="133">IF(CZ11="L",1,(IF(CZ11="A",100,0)))</f>
        <v>0</v>
      </c>
      <c r="DS11" s="16">
        <f t="shared" ref="DS11:DS28" si="134">IF(DA11="L",1,(IF(DA11="A",100,0)))</f>
        <v>0</v>
      </c>
      <c r="DT11" s="16">
        <f t="shared" ref="DT11:DT28" si="135">IF(DB11="L",1,(IF(DB11="A",100,0)))</f>
        <v>0</v>
      </c>
      <c r="DU11" s="16">
        <f t="shared" ref="DU11:DU28" si="136">SUM(DC11:DT11)</f>
        <v>0</v>
      </c>
      <c r="DV11" s="16">
        <f t="shared" ref="DV11:DV28" si="137">INT(DU11/100)</f>
        <v>0</v>
      </c>
      <c r="DW11" s="16">
        <f t="shared" ref="DW11:DW28" si="138">DU11-(DV11*100)</f>
        <v>0</v>
      </c>
      <c r="DX11" s="32">
        <f t="shared" ref="DX11:DX28" si="139">DV11+CG11</f>
        <v>0</v>
      </c>
      <c r="DY11" s="32">
        <f t="shared" ref="DY11:DY28" si="140">DW11+CH11</f>
        <v>2</v>
      </c>
      <c r="EA11" s="106"/>
    </row>
    <row r="12" spans="1:131" s="9" customFormat="1" x14ac:dyDescent="0.2">
      <c r="A12" s="121">
        <v>34397</v>
      </c>
      <c r="B12" s="51">
        <v>12</v>
      </c>
      <c r="C12" s="114" t="s">
        <v>136</v>
      </c>
      <c r="D12" s="113">
        <v>372586</v>
      </c>
      <c r="E12" s="96" t="s">
        <v>4</v>
      </c>
      <c r="F12" s="40" t="s">
        <v>4</v>
      </c>
      <c r="G12" s="117" t="s">
        <v>6</v>
      </c>
      <c r="H12" s="88"/>
      <c r="I12" s="40" t="s">
        <v>4</v>
      </c>
      <c r="J12" s="39" t="s">
        <v>4</v>
      </c>
      <c r="K12" s="40" t="s">
        <v>4</v>
      </c>
      <c r="L12" s="128" t="s">
        <v>95</v>
      </c>
      <c r="M12" s="39" t="s">
        <v>6</v>
      </c>
      <c r="N12" s="40" t="s">
        <v>95</v>
      </c>
      <c r="O12" s="85" t="s">
        <v>6</v>
      </c>
      <c r="P12" s="39" t="s">
        <v>4</v>
      </c>
      <c r="Q12" s="40" t="s">
        <v>4</v>
      </c>
      <c r="R12" s="40" t="s">
        <v>5</v>
      </c>
      <c r="S12" s="39" t="s">
        <v>6</v>
      </c>
      <c r="T12" s="16" t="s">
        <v>4</v>
      </c>
      <c r="U12" s="16" t="s">
        <v>6</v>
      </c>
      <c r="V12" s="110"/>
      <c r="W12" s="16">
        <f t="shared" si="53"/>
        <v>0</v>
      </c>
      <c r="X12" s="16">
        <f t="shared" si="54"/>
        <v>0</v>
      </c>
      <c r="Y12" s="16">
        <f t="shared" si="55"/>
        <v>1</v>
      </c>
      <c r="Z12" s="16">
        <f t="shared" si="56"/>
        <v>0</v>
      </c>
      <c r="AA12" s="16">
        <f t="shared" si="57"/>
        <v>0</v>
      </c>
      <c r="AB12" s="16">
        <f t="shared" si="58"/>
        <v>0</v>
      </c>
      <c r="AC12" s="16">
        <f t="shared" si="59"/>
        <v>0</v>
      </c>
      <c r="AD12" s="16">
        <f t="shared" si="60"/>
        <v>0</v>
      </c>
      <c r="AE12" s="16">
        <f t="shared" si="61"/>
        <v>1</v>
      </c>
      <c r="AF12" s="16">
        <f t="shared" si="62"/>
        <v>0</v>
      </c>
      <c r="AG12" s="16">
        <f t="shared" si="63"/>
        <v>1</v>
      </c>
      <c r="AH12" s="16">
        <f t="shared" si="64"/>
        <v>0</v>
      </c>
      <c r="AI12" s="16">
        <f t="shared" si="65"/>
        <v>0</v>
      </c>
      <c r="AJ12" s="16">
        <f t="shared" si="66"/>
        <v>100</v>
      </c>
      <c r="AK12" s="16">
        <f t="shared" si="67"/>
        <v>1</v>
      </c>
      <c r="AL12" s="16">
        <f t="shared" si="68"/>
        <v>0</v>
      </c>
      <c r="AM12" s="16">
        <f t="shared" si="69"/>
        <v>1</v>
      </c>
      <c r="AN12" s="16">
        <f t="shared" si="70"/>
        <v>0</v>
      </c>
      <c r="AO12" s="16">
        <f t="shared" si="71"/>
        <v>105</v>
      </c>
      <c r="AP12" s="32">
        <f t="shared" si="3"/>
        <v>1</v>
      </c>
      <c r="AQ12" s="90">
        <f t="shared" si="4"/>
        <v>5</v>
      </c>
      <c r="AR12" s="92"/>
      <c r="AS12" s="114" t="s">
        <v>136</v>
      </c>
      <c r="AT12" s="110"/>
      <c r="AU12" s="40" t="s">
        <v>6</v>
      </c>
      <c r="AV12" s="87" t="s">
        <v>6</v>
      </c>
      <c r="AW12" s="40" t="s">
        <v>95</v>
      </c>
      <c r="AX12" s="40" t="s">
        <v>6</v>
      </c>
      <c r="AY12" s="39" t="s">
        <v>6</v>
      </c>
      <c r="AZ12" s="40" t="s">
        <v>6</v>
      </c>
      <c r="BA12" s="40" t="s">
        <v>6</v>
      </c>
      <c r="BB12" s="86" t="s">
        <v>4</v>
      </c>
      <c r="BC12" s="101"/>
      <c r="BD12" s="40"/>
      <c r="BE12" s="30"/>
      <c r="BF12" s="40"/>
      <c r="BG12" s="40"/>
      <c r="BH12" s="39"/>
      <c r="BI12" s="40"/>
      <c r="BJ12" s="40"/>
      <c r="BK12" s="31"/>
      <c r="BL12" s="16">
        <f t="shared" si="95"/>
        <v>0</v>
      </c>
      <c r="BM12" s="16">
        <f t="shared" si="96"/>
        <v>1</v>
      </c>
      <c r="BN12" s="16">
        <f t="shared" si="97"/>
        <v>1</v>
      </c>
      <c r="BO12" s="16">
        <f t="shared" si="98"/>
        <v>0</v>
      </c>
      <c r="BP12" s="16">
        <f t="shared" si="99"/>
        <v>1</v>
      </c>
      <c r="BQ12" s="16">
        <f t="shared" si="100"/>
        <v>1</v>
      </c>
      <c r="BR12" s="16">
        <f t="shared" si="101"/>
        <v>1</v>
      </c>
      <c r="BS12" s="16">
        <f t="shared" si="102"/>
        <v>1</v>
      </c>
      <c r="BT12" s="16">
        <f t="shared" si="103"/>
        <v>0</v>
      </c>
      <c r="BU12" s="16">
        <f t="shared" si="104"/>
        <v>0</v>
      </c>
      <c r="BV12" s="16">
        <f t="shared" si="105"/>
        <v>0</v>
      </c>
      <c r="BW12" s="16">
        <f t="shared" si="106"/>
        <v>0</v>
      </c>
      <c r="BX12" s="16">
        <f t="shared" si="107"/>
        <v>0</v>
      </c>
      <c r="BY12" s="16">
        <f t="shared" si="108"/>
        <v>0</v>
      </c>
      <c r="BZ12" s="16">
        <f t="shared" si="109"/>
        <v>0</v>
      </c>
      <c r="CA12" s="16">
        <f t="shared" si="110"/>
        <v>0</v>
      </c>
      <c r="CB12" s="16">
        <f t="shared" si="111"/>
        <v>0</v>
      </c>
      <c r="CC12" s="16">
        <f t="shared" si="112"/>
        <v>0</v>
      </c>
      <c r="CD12" s="16">
        <f t="shared" si="113"/>
        <v>6</v>
      </c>
      <c r="CE12" s="16">
        <f t="shared" si="114"/>
        <v>0</v>
      </c>
      <c r="CF12" s="16">
        <f t="shared" si="115"/>
        <v>6</v>
      </c>
      <c r="CG12" s="32">
        <f t="shared" si="116"/>
        <v>1</v>
      </c>
      <c r="CH12" s="90">
        <f t="shared" si="117"/>
        <v>11</v>
      </c>
      <c r="CI12" s="93"/>
      <c r="CJ12" s="98"/>
      <c r="CK12" s="85"/>
      <c r="CL12" s="40"/>
      <c r="CM12" s="39"/>
      <c r="CN12" s="40"/>
      <c r="CO12" s="40"/>
      <c r="CP12" s="39"/>
      <c r="CQ12" s="40"/>
      <c r="CR12" s="40"/>
      <c r="CS12" s="39"/>
      <c r="CT12" s="40"/>
      <c r="CU12" s="40"/>
      <c r="CV12" s="87"/>
      <c r="CW12" s="40"/>
      <c r="CX12" s="40"/>
      <c r="CY12" s="39"/>
      <c r="CZ12" s="38"/>
      <c r="DA12" s="38"/>
      <c r="DB12" s="16"/>
      <c r="DC12" s="16">
        <f t="shared" si="118"/>
        <v>0</v>
      </c>
      <c r="DD12" s="16">
        <f t="shared" si="119"/>
        <v>0</v>
      </c>
      <c r="DE12" s="16">
        <f t="shared" si="120"/>
        <v>0</v>
      </c>
      <c r="DF12" s="16">
        <f t="shared" si="121"/>
        <v>0</v>
      </c>
      <c r="DG12" s="16">
        <f t="shared" si="122"/>
        <v>0</v>
      </c>
      <c r="DH12" s="16">
        <f t="shared" si="123"/>
        <v>0</v>
      </c>
      <c r="DI12" s="16">
        <f t="shared" si="124"/>
        <v>0</v>
      </c>
      <c r="DJ12" s="16">
        <f t="shared" si="125"/>
        <v>0</v>
      </c>
      <c r="DK12" s="16">
        <f t="shared" si="126"/>
        <v>0</v>
      </c>
      <c r="DL12" s="16">
        <f t="shared" si="127"/>
        <v>0</v>
      </c>
      <c r="DM12" s="16">
        <f t="shared" si="128"/>
        <v>0</v>
      </c>
      <c r="DN12" s="16">
        <f t="shared" si="129"/>
        <v>0</v>
      </c>
      <c r="DO12" s="16">
        <f t="shared" si="130"/>
        <v>0</v>
      </c>
      <c r="DP12" s="16">
        <f t="shared" si="131"/>
        <v>0</v>
      </c>
      <c r="DQ12" s="16">
        <f t="shared" si="132"/>
        <v>0</v>
      </c>
      <c r="DR12" s="16">
        <f t="shared" si="133"/>
        <v>0</v>
      </c>
      <c r="DS12" s="16">
        <f t="shared" si="134"/>
        <v>0</v>
      </c>
      <c r="DT12" s="16">
        <f t="shared" si="135"/>
        <v>0</v>
      </c>
      <c r="DU12" s="16">
        <f t="shared" si="136"/>
        <v>0</v>
      </c>
      <c r="DV12" s="16">
        <f t="shared" si="137"/>
        <v>0</v>
      </c>
      <c r="DW12" s="16">
        <f t="shared" si="138"/>
        <v>0</v>
      </c>
      <c r="DX12" s="32">
        <f t="shared" si="139"/>
        <v>1</v>
      </c>
      <c r="DY12" s="32">
        <f t="shared" si="140"/>
        <v>11</v>
      </c>
      <c r="EA12" s="106"/>
    </row>
    <row r="13" spans="1:131" s="9" customFormat="1" x14ac:dyDescent="0.2">
      <c r="A13" s="121">
        <v>34397</v>
      </c>
      <c r="B13" s="116">
        <v>14</v>
      </c>
      <c r="C13" s="114" t="s">
        <v>139</v>
      </c>
      <c r="D13" s="113">
        <v>413585</v>
      </c>
      <c r="E13" s="96" t="s">
        <v>4</v>
      </c>
      <c r="F13" s="40" t="s">
        <v>4</v>
      </c>
      <c r="G13" s="117" t="s">
        <v>4</v>
      </c>
      <c r="H13" s="88"/>
      <c r="I13" s="40" t="s">
        <v>4</v>
      </c>
      <c r="J13" s="39" t="s">
        <v>4</v>
      </c>
      <c r="K13" s="40" t="s">
        <v>4</v>
      </c>
      <c r="L13" s="128" t="s">
        <v>4</v>
      </c>
      <c r="M13" s="39" t="s">
        <v>4</v>
      </c>
      <c r="N13" s="40" t="s">
        <v>95</v>
      </c>
      <c r="O13" s="85" t="s">
        <v>5</v>
      </c>
      <c r="P13" s="39" t="s">
        <v>4</v>
      </c>
      <c r="Q13" s="40" t="s">
        <v>4</v>
      </c>
      <c r="R13" s="40" t="s">
        <v>95</v>
      </c>
      <c r="S13" s="39" t="s">
        <v>4</v>
      </c>
      <c r="T13" s="16" t="s">
        <v>95</v>
      </c>
      <c r="U13" s="16" t="s">
        <v>6</v>
      </c>
      <c r="V13" s="110"/>
      <c r="W13" s="16">
        <f t="shared" si="53"/>
        <v>0</v>
      </c>
      <c r="X13" s="16">
        <f t="shared" si="54"/>
        <v>0</v>
      </c>
      <c r="Y13" s="16">
        <f t="shared" si="55"/>
        <v>0</v>
      </c>
      <c r="Z13" s="16">
        <f t="shared" si="56"/>
        <v>0</v>
      </c>
      <c r="AA13" s="16">
        <f t="shared" si="57"/>
        <v>0</v>
      </c>
      <c r="AB13" s="16">
        <f t="shared" si="58"/>
        <v>0</v>
      </c>
      <c r="AC13" s="16">
        <f t="shared" si="59"/>
        <v>0</v>
      </c>
      <c r="AD13" s="16">
        <f t="shared" si="60"/>
        <v>0</v>
      </c>
      <c r="AE13" s="16">
        <f t="shared" si="61"/>
        <v>0</v>
      </c>
      <c r="AF13" s="16">
        <f t="shared" si="62"/>
        <v>0</v>
      </c>
      <c r="AG13" s="16">
        <f t="shared" si="63"/>
        <v>100</v>
      </c>
      <c r="AH13" s="16">
        <f t="shared" si="64"/>
        <v>0</v>
      </c>
      <c r="AI13" s="16">
        <f t="shared" si="65"/>
        <v>0</v>
      </c>
      <c r="AJ13" s="16">
        <f t="shared" si="66"/>
        <v>0</v>
      </c>
      <c r="AK13" s="16">
        <f t="shared" si="67"/>
        <v>0</v>
      </c>
      <c r="AL13" s="16">
        <f t="shared" si="68"/>
        <v>0</v>
      </c>
      <c r="AM13" s="16">
        <f t="shared" si="69"/>
        <v>1</v>
      </c>
      <c r="AN13" s="16">
        <f t="shared" si="70"/>
        <v>0</v>
      </c>
      <c r="AO13" s="16">
        <f t="shared" si="71"/>
        <v>101</v>
      </c>
      <c r="AP13" s="32">
        <f t="shared" si="3"/>
        <v>1</v>
      </c>
      <c r="AQ13" s="90">
        <f t="shared" si="4"/>
        <v>1</v>
      </c>
      <c r="AR13" s="92"/>
      <c r="AS13" s="114" t="s">
        <v>139</v>
      </c>
      <c r="AT13" s="110"/>
      <c r="AU13" s="40"/>
      <c r="AV13" s="87" t="s">
        <v>4</v>
      </c>
      <c r="AW13" s="40" t="s">
        <v>4</v>
      </c>
      <c r="AX13" s="40"/>
      <c r="AY13" s="39" t="s">
        <v>4</v>
      </c>
      <c r="AZ13" s="151" t="s">
        <v>5</v>
      </c>
      <c r="BA13" s="151" t="s">
        <v>4</v>
      </c>
      <c r="BB13" s="86" t="s">
        <v>4</v>
      </c>
      <c r="BC13" s="101"/>
      <c r="BD13" s="40"/>
      <c r="BE13" s="30"/>
      <c r="BF13" s="40"/>
      <c r="BG13" s="40"/>
      <c r="BH13" s="39"/>
      <c r="BI13" s="40"/>
      <c r="BJ13" s="40"/>
      <c r="BK13" s="31"/>
      <c r="BL13" s="16">
        <f t="shared" si="95"/>
        <v>0</v>
      </c>
      <c r="BM13" s="16">
        <f t="shared" si="96"/>
        <v>0</v>
      </c>
      <c r="BN13" s="16">
        <f t="shared" si="97"/>
        <v>0</v>
      </c>
      <c r="BO13" s="16">
        <f t="shared" si="98"/>
        <v>0</v>
      </c>
      <c r="BP13" s="16">
        <f t="shared" si="99"/>
        <v>0</v>
      </c>
      <c r="BQ13" s="16">
        <f t="shared" si="100"/>
        <v>0</v>
      </c>
      <c r="BR13" s="16">
        <f t="shared" si="101"/>
        <v>100</v>
      </c>
      <c r="BS13" s="16">
        <f t="shared" si="102"/>
        <v>0</v>
      </c>
      <c r="BT13" s="16">
        <f t="shared" si="103"/>
        <v>0</v>
      </c>
      <c r="BU13" s="16">
        <f t="shared" si="104"/>
        <v>0</v>
      </c>
      <c r="BV13" s="16">
        <f t="shared" si="105"/>
        <v>0</v>
      </c>
      <c r="BW13" s="16">
        <f t="shared" si="106"/>
        <v>0</v>
      </c>
      <c r="BX13" s="16">
        <f t="shared" si="107"/>
        <v>0</v>
      </c>
      <c r="BY13" s="16">
        <f t="shared" si="108"/>
        <v>0</v>
      </c>
      <c r="BZ13" s="16">
        <f t="shared" si="109"/>
        <v>0</v>
      </c>
      <c r="CA13" s="16">
        <f t="shared" si="110"/>
        <v>0</v>
      </c>
      <c r="CB13" s="16">
        <f t="shared" si="111"/>
        <v>0</v>
      </c>
      <c r="CC13" s="16">
        <f t="shared" si="112"/>
        <v>0</v>
      </c>
      <c r="CD13" s="16">
        <f t="shared" si="113"/>
        <v>100</v>
      </c>
      <c r="CE13" s="16">
        <f t="shared" si="114"/>
        <v>1</v>
      </c>
      <c r="CF13" s="16">
        <f t="shared" si="115"/>
        <v>0</v>
      </c>
      <c r="CG13" s="32">
        <f t="shared" si="116"/>
        <v>2</v>
      </c>
      <c r="CH13" s="90">
        <f t="shared" si="117"/>
        <v>1</v>
      </c>
      <c r="CI13" s="93"/>
      <c r="CJ13" s="98"/>
      <c r="CK13" s="85"/>
      <c r="CL13" s="40"/>
      <c r="CM13" s="39"/>
      <c r="CN13" s="40"/>
      <c r="CO13" s="40"/>
      <c r="CP13" s="39"/>
      <c r="CQ13" s="40"/>
      <c r="CR13" s="40"/>
      <c r="CS13" s="39"/>
      <c r="CT13" s="40"/>
      <c r="CU13" s="40"/>
      <c r="CV13" s="87"/>
      <c r="CW13" s="40"/>
      <c r="CX13" s="40"/>
      <c r="CY13" s="39"/>
      <c r="CZ13" s="38"/>
      <c r="DA13" s="38"/>
      <c r="DB13" s="16"/>
      <c r="DC13" s="16">
        <f t="shared" si="118"/>
        <v>0</v>
      </c>
      <c r="DD13" s="16">
        <f t="shared" si="119"/>
        <v>0</v>
      </c>
      <c r="DE13" s="16">
        <f t="shared" si="120"/>
        <v>0</v>
      </c>
      <c r="DF13" s="16">
        <f t="shared" si="121"/>
        <v>0</v>
      </c>
      <c r="DG13" s="16">
        <f t="shared" si="122"/>
        <v>0</v>
      </c>
      <c r="DH13" s="16">
        <f t="shared" si="123"/>
        <v>0</v>
      </c>
      <c r="DI13" s="16">
        <f t="shared" si="124"/>
        <v>0</v>
      </c>
      <c r="DJ13" s="16">
        <f t="shared" si="125"/>
        <v>0</v>
      </c>
      <c r="DK13" s="16">
        <f t="shared" si="126"/>
        <v>0</v>
      </c>
      <c r="DL13" s="16">
        <f t="shared" si="127"/>
        <v>0</v>
      </c>
      <c r="DM13" s="16">
        <f t="shared" si="128"/>
        <v>0</v>
      </c>
      <c r="DN13" s="16">
        <f t="shared" si="129"/>
        <v>0</v>
      </c>
      <c r="DO13" s="16">
        <f t="shared" si="130"/>
        <v>0</v>
      </c>
      <c r="DP13" s="16">
        <f t="shared" si="131"/>
        <v>0</v>
      </c>
      <c r="DQ13" s="16">
        <f t="shared" si="132"/>
        <v>0</v>
      </c>
      <c r="DR13" s="16">
        <f t="shared" si="133"/>
        <v>0</v>
      </c>
      <c r="DS13" s="16">
        <f t="shared" si="134"/>
        <v>0</v>
      </c>
      <c r="DT13" s="16">
        <f t="shared" si="135"/>
        <v>0</v>
      </c>
      <c r="DU13" s="16">
        <f t="shared" si="136"/>
        <v>0</v>
      </c>
      <c r="DV13" s="16">
        <f t="shared" si="137"/>
        <v>0</v>
      </c>
      <c r="DW13" s="16">
        <f t="shared" si="138"/>
        <v>0</v>
      </c>
      <c r="DX13" s="32">
        <f t="shared" si="139"/>
        <v>2</v>
      </c>
      <c r="DY13" s="32">
        <f t="shared" si="140"/>
        <v>1</v>
      </c>
      <c r="EA13" s="106"/>
    </row>
    <row r="14" spans="1:131" s="9" customFormat="1" x14ac:dyDescent="0.2">
      <c r="A14" s="121">
        <f>A13</f>
        <v>34397</v>
      </c>
      <c r="B14" s="51">
        <v>15</v>
      </c>
      <c r="C14" s="98" t="s">
        <v>189</v>
      </c>
      <c r="D14" s="97">
        <v>543891</v>
      </c>
      <c r="E14" s="96" t="s">
        <v>4</v>
      </c>
      <c r="F14" s="40" t="s">
        <v>4</v>
      </c>
      <c r="G14" s="117" t="s">
        <v>4</v>
      </c>
      <c r="H14" s="88"/>
      <c r="I14" s="40" t="s">
        <v>4</v>
      </c>
      <c r="J14" s="39" t="s">
        <v>95</v>
      </c>
      <c r="K14" s="40" t="s">
        <v>4</v>
      </c>
      <c r="L14" s="40" t="s">
        <v>4</v>
      </c>
      <c r="M14" s="39" t="s">
        <v>4</v>
      </c>
      <c r="N14" s="40" t="s">
        <v>4</v>
      </c>
      <c r="O14" s="85" t="s">
        <v>4</v>
      </c>
      <c r="P14" s="39" t="s">
        <v>4</v>
      </c>
      <c r="Q14" s="40" t="s">
        <v>4</v>
      </c>
      <c r="R14" s="40" t="s">
        <v>5</v>
      </c>
      <c r="S14" s="39" t="s">
        <v>4</v>
      </c>
      <c r="T14" s="16" t="s">
        <v>4</v>
      </c>
      <c r="U14" s="16" t="s">
        <v>4</v>
      </c>
      <c r="V14" s="110"/>
      <c r="W14" s="16">
        <f t="shared" si="53"/>
        <v>0</v>
      </c>
      <c r="X14" s="16">
        <f t="shared" si="54"/>
        <v>0</v>
      </c>
      <c r="Y14" s="16">
        <f t="shared" si="55"/>
        <v>0</v>
      </c>
      <c r="Z14" s="16">
        <f t="shared" si="56"/>
        <v>0</v>
      </c>
      <c r="AA14" s="16">
        <f t="shared" si="57"/>
        <v>0</v>
      </c>
      <c r="AB14" s="16">
        <f t="shared" si="58"/>
        <v>0</v>
      </c>
      <c r="AC14" s="16">
        <f t="shared" si="59"/>
        <v>0</v>
      </c>
      <c r="AD14" s="16">
        <f t="shared" si="60"/>
        <v>0</v>
      </c>
      <c r="AE14" s="16">
        <f t="shared" si="61"/>
        <v>0</v>
      </c>
      <c r="AF14" s="16">
        <f t="shared" si="62"/>
        <v>0</v>
      </c>
      <c r="AG14" s="16">
        <f t="shared" si="63"/>
        <v>0</v>
      </c>
      <c r="AH14" s="16">
        <f t="shared" si="64"/>
        <v>0</v>
      </c>
      <c r="AI14" s="16">
        <f t="shared" si="65"/>
        <v>0</v>
      </c>
      <c r="AJ14" s="16">
        <f t="shared" si="66"/>
        <v>100</v>
      </c>
      <c r="AK14" s="16">
        <f t="shared" si="67"/>
        <v>0</v>
      </c>
      <c r="AL14" s="16">
        <f t="shared" si="68"/>
        <v>0</v>
      </c>
      <c r="AM14" s="16">
        <f t="shared" si="69"/>
        <v>0</v>
      </c>
      <c r="AN14" s="16">
        <f t="shared" si="70"/>
        <v>0</v>
      </c>
      <c r="AO14" s="16">
        <f t="shared" si="71"/>
        <v>100</v>
      </c>
      <c r="AP14" s="32">
        <f t="shared" si="3"/>
        <v>1</v>
      </c>
      <c r="AQ14" s="90">
        <f t="shared" si="4"/>
        <v>0</v>
      </c>
      <c r="AR14" s="92"/>
      <c r="AS14" s="98" t="s">
        <v>189</v>
      </c>
      <c r="AT14" s="110"/>
      <c r="AU14" s="40" t="s">
        <v>4</v>
      </c>
      <c r="AV14" s="87" t="s">
        <v>6</v>
      </c>
      <c r="AW14" s="40" t="s">
        <v>4</v>
      </c>
      <c r="AX14" s="40" t="s">
        <v>5</v>
      </c>
      <c r="AY14" s="39" t="s">
        <v>5</v>
      </c>
      <c r="AZ14" s="151" t="s">
        <v>5</v>
      </c>
      <c r="BA14" s="151" t="s">
        <v>5</v>
      </c>
      <c r="BB14" s="86" t="s">
        <v>4</v>
      </c>
      <c r="BC14" s="101"/>
      <c r="BD14" s="40"/>
      <c r="BE14" s="30"/>
      <c r="BF14" s="40"/>
      <c r="BG14" s="40"/>
      <c r="BH14" s="39"/>
      <c r="BI14" s="40"/>
      <c r="BJ14" s="40"/>
      <c r="BK14" s="31"/>
      <c r="BL14" s="16">
        <f t="shared" si="95"/>
        <v>0</v>
      </c>
      <c r="BM14" s="16">
        <f t="shared" si="96"/>
        <v>0</v>
      </c>
      <c r="BN14" s="16">
        <f t="shared" si="97"/>
        <v>1</v>
      </c>
      <c r="BO14" s="16">
        <f t="shared" si="98"/>
        <v>0</v>
      </c>
      <c r="BP14" s="16">
        <f t="shared" si="99"/>
        <v>100</v>
      </c>
      <c r="BQ14" s="16">
        <f t="shared" si="100"/>
        <v>100</v>
      </c>
      <c r="BR14" s="16">
        <f t="shared" si="101"/>
        <v>100</v>
      </c>
      <c r="BS14" s="16">
        <f t="shared" si="102"/>
        <v>100</v>
      </c>
      <c r="BT14" s="16">
        <f t="shared" si="103"/>
        <v>0</v>
      </c>
      <c r="BU14" s="16">
        <f t="shared" si="104"/>
        <v>0</v>
      </c>
      <c r="BV14" s="16">
        <f t="shared" si="105"/>
        <v>0</v>
      </c>
      <c r="BW14" s="16">
        <f t="shared" si="106"/>
        <v>0</v>
      </c>
      <c r="BX14" s="16">
        <f t="shared" si="107"/>
        <v>0</v>
      </c>
      <c r="BY14" s="16">
        <f t="shared" si="108"/>
        <v>0</v>
      </c>
      <c r="BZ14" s="16">
        <f t="shared" si="109"/>
        <v>0</v>
      </c>
      <c r="CA14" s="16">
        <f t="shared" si="110"/>
        <v>0</v>
      </c>
      <c r="CB14" s="16">
        <f t="shared" si="111"/>
        <v>0</v>
      </c>
      <c r="CC14" s="16">
        <f t="shared" si="112"/>
        <v>0</v>
      </c>
      <c r="CD14" s="16">
        <f t="shared" si="113"/>
        <v>401</v>
      </c>
      <c r="CE14" s="16">
        <f t="shared" si="114"/>
        <v>4</v>
      </c>
      <c r="CF14" s="16">
        <f t="shared" si="115"/>
        <v>1</v>
      </c>
      <c r="CG14" s="32">
        <f t="shared" si="116"/>
        <v>5</v>
      </c>
      <c r="CH14" s="90">
        <f t="shared" si="117"/>
        <v>1</v>
      </c>
      <c r="CI14" s="93"/>
      <c r="CJ14" s="98"/>
      <c r="CK14" s="85"/>
      <c r="CL14" s="40"/>
      <c r="CM14" s="39"/>
      <c r="CN14" s="40"/>
      <c r="CO14" s="40"/>
      <c r="CP14" s="39"/>
      <c r="CQ14" s="40"/>
      <c r="CR14" s="40"/>
      <c r="CS14" s="39"/>
      <c r="CT14" s="40"/>
      <c r="CU14" s="40"/>
      <c r="CV14" s="87"/>
      <c r="CW14" s="40"/>
      <c r="CX14" s="40"/>
      <c r="CY14" s="39"/>
      <c r="CZ14" s="38"/>
      <c r="DA14" s="38"/>
      <c r="DB14" s="16"/>
      <c r="DC14" s="16">
        <f t="shared" si="118"/>
        <v>0</v>
      </c>
      <c r="DD14" s="16">
        <f t="shared" si="119"/>
        <v>0</v>
      </c>
      <c r="DE14" s="16">
        <f t="shared" si="120"/>
        <v>0</v>
      </c>
      <c r="DF14" s="16">
        <f t="shared" si="121"/>
        <v>0</v>
      </c>
      <c r="DG14" s="16">
        <f t="shared" si="122"/>
        <v>0</v>
      </c>
      <c r="DH14" s="16">
        <f t="shared" si="123"/>
        <v>0</v>
      </c>
      <c r="DI14" s="16">
        <f t="shared" si="124"/>
        <v>0</v>
      </c>
      <c r="DJ14" s="16">
        <f t="shared" si="125"/>
        <v>0</v>
      </c>
      <c r="DK14" s="16">
        <f t="shared" si="126"/>
        <v>0</v>
      </c>
      <c r="DL14" s="16">
        <f t="shared" si="127"/>
        <v>0</v>
      </c>
      <c r="DM14" s="16">
        <f t="shared" si="128"/>
        <v>0</v>
      </c>
      <c r="DN14" s="16">
        <f t="shared" si="129"/>
        <v>0</v>
      </c>
      <c r="DO14" s="16">
        <f t="shared" si="130"/>
        <v>0</v>
      </c>
      <c r="DP14" s="16">
        <f t="shared" si="131"/>
        <v>0</v>
      </c>
      <c r="DQ14" s="16">
        <f t="shared" si="132"/>
        <v>0</v>
      </c>
      <c r="DR14" s="16">
        <f t="shared" si="133"/>
        <v>0</v>
      </c>
      <c r="DS14" s="16">
        <f t="shared" si="134"/>
        <v>0</v>
      </c>
      <c r="DT14" s="16">
        <f t="shared" si="135"/>
        <v>0</v>
      </c>
      <c r="DU14" s="16">
        <f t="shared" si="136"/>
        <v>0</v>
      </c>
      <c r="DV14" s="16">
        <f t="shared" si="137"/>
        <v>0</v>
      </c>
      <c r="DW14" s="16">
        <f t="shared" si="138"/>
        <v>0</v>
      </c>
      <c r="DX14" s="32">
        <f t="shared" si="139"/>
        <v>5</v>
      </c>
      <c r="DY14" s="32">
        <f t="shared" si="140"/>
        <v>1</v>
      </c>
      <c r="EA14" s="106"/>
    </row>
    <row r="15" spans="1:131" s="9" customFormat="1" x14ac:dyDescent="0.2">
      <c r="A15" s="121">
        <v>34397</v>
      </c>
      <c r="B15" s="116">
        <v>17</v>
      </c>
      <c r="C15" s="98" t="s">
        <v>188</v>
      </c>
      <c r="D15" s="97">
        <v>456827</v>
      </c>
      <c r="E15" s="96" t="s">
        <v>4</v>
      </c>
      <c r="F15" s="40" t="s">
        <v>4</v>
      </c>
      <c r="G15" s="117" t="s">
        <v>95</v>
      </c>
      <c r="H15" s="88"/>
      <c r="I15" s="40" t="s">
        <v>6</v>
      </c>
      <c r="J15" s="39" t="s">
        <v>4</v>
      </c>
      <c r="K15" s="40" t="s">
        <v>4</v>
      </c>
      <c r="L15" s="128" t="s">
        <v>6</v>
      </c>
      <c r="M15" s="39" t="s">
        <v>95</v>
      </c>
      <c r="N15" s="40" t="s">
        <v>4</v>
      </c>
      <c r="O15" s="85" t="s">
        <v>5</v>
      </c>
      <c r="P15" s="39" t="s">
        <v>95</v>
      </c>
      <c r="Q15" s="40" t="s">
        <v>4</v>
      </c>
      <c r="R15" s="40" t="s">
        <v>4</v>
      </c>
      <c r="S15" s="39" t="s">
        <v>4</v>
      </c>
      <c r="T15" s="16" t="s">
        <v>95</v>
      </c>
      <c r="U15" s="16" t="s">
        <v>95</v>
      </c>
      <c r="V15" s="110"/>
      <c r="W15" s="16">
        <f t="shared" si="53"/>
        <v>0</v>
      </c>
      <c r="X15" s="16">
        <f t="shared" si="54"/>
        <v>0</v>
      </c>
      <c r="Y15" s="16">
        <f t="shared" si="55"/>
        <v>0</v>
      </c>
      <c r="Z15" s="16">
        <f t="shared" si="56"/>
        <v>0</v>
      </c>
      <c r="AA15" s="16">
        <f t="shared" si="57"/>
        <v>1</v>
      </c>
      <c r="AB15" s="16">
        <f t="shared" si="58"/>
        <v>0</v>
      </c>
      <c r="AC15" s="16">
        <f t="shared" si="59"/>
        <v>0</v>
      </c>
      <c r="AD15" s="16">
        <f t="shared" si="60"/>
        <v>1</v>
      </c>
      <c r="AE15" s="16">
        <f t="shared" si="61"/>
        <v>0</v>
      </c>
      <c r="AF15" s="16">
        <f t="shared" si="62"/>
        <v>0</v>
      </c>
      <c r="AG15" s="16">
        <f t="shared" si="63"/>
        <v>100</v>
      </c>
      <c r="AH15" s="16">
        <f t="shared" si="64"/>
        <v>0</v>
      </c>
      <c r="AI15" s="16">
        <f t="shared" si="65"/>
        <v>0</v>
      </c>
      <c r="AJ15" s="16">
        <f t="shared" si="66"/>
        <v>0</v>
      </c>
      <c r="AK15" s="16">
        <f t="shared" si="67"/>
        <v>0</v>
      </c>
      <c r="AL15" s="16">
        <f t="shared" si="68"/>
        <v>0</v>
      </c>
      <c r="AM15" s="16">
        <f t="shared" si="69"/>
        <v>0</v>
      </c>
      <c r="AN15" s="16">
        <f t="shared" si="70"/>
        <v>0</v>
      </c>
      <c r="AO15" s="16">
        <f t="shared" si="71"/>
        <v>102</v>
      </c>
      <c r="AP15" s="32">
        <f t="shared" si="3"/>
        <v>1</v>
      </c>
      <c r="AQ15" s="90">
        <f t="shared" si="4"/>
        <v>2</v>
      </c>
      <c r="AR15" s="92"/>
      <c r="AS15" s="98" t="s">
        <v>188</v>
      </c>
      <c r="AT15" s="110"/>
      <c r="AU15" s="40" t="s">
        <v>95</v>
      </c>
      <c r="AV15" s="87" t="s">
        <v>95</v>
      </c>
      <c r="AW15" s="40" t="s">
        <v>95</v>
      </c>
      <c r="AX15" s="40" t="s">
        <v>4</v>
      </c>
      <c r="AY15" s="39" t="s">
        <v>4</v>
      </c>
      <c r="AZ15" s="40" t="s">
        <v>4</v>
      </c>
      <c r="BA15" s="40" t="s">
        <v>95</v>
      </c>
      <c r="BB15" s="86" t="s">
        <v>4</v>
      </c>
      <c r="BC15" s="101"/>
      <c r="BD15" s="40"/>
      <c r="BE15" s="30"/>
      <c r="BF15" s="40"/>
      <c r="BG15" s="40"/>
      <c r="BH15" s="39"/>
      <c r="BI15" s="40"/>
      <c r="BJ15" s="40"/>
      <c r="BK15" s="31"/>
      <c r="BL15" s="16">
        <f t="shared" si="95"/>
        <v>0</v>
      </c>
      <c r="BM15" s="16">
        <f t="shared" si="96"/>
        <v>0</v>
      </c>
      <c r="BN15" s="16">
        <f t="shared" si="97"/>
        <v>0</v>
      </c>
      <c r="BO15" s="16">
        <f t="shared" si="98"/>
        <v>0</v>
      </c>
      <c r="BP15" s="16">
        <f t="shared" si="99"/>
        <v>0</v>
      </c>
      <c r="BQ15" s="16">
        <f t="shared" si="100"/>
        <v>0</v>
      </c>
      <c r="BR15" s="16">
        <f t="shared" si="101"/>
        <v>0</v>
      </c>
      <c r="BS15" s="16">
        <f t="shared" si="102"/>
        <v>0</v>
      </c>
      <c r="BT15" s="16">
        <f t="shared" si="103"/>
        <v>0</v>
      </c>
      <c r="BU15" s="16">
        <f t="shared" si="104"/>
        <v>0</v>
      </c>
      <c r="BV15" s="16">
        <f t="shared" si="105"/>
        <v>0</v>
      </c>
      <c r="BW15" s="16">
        <f t="shared" si="106"/>
        <v>0</v>
      </c>
      <c r="BX15" s="16">
        <f t="shared" si="107"/>
        <v>0</v>
      </c>
      <c r="BY15" s="16">
        <f t="shared" si="108"/>
        <v>0</v>
      </c>
      <c r="BZ15" s="16">
        <f t="shared" si="109"/>
        <v>0</v>
      </c>
      <c r="CA15" s="16">
        <f t="shared" si="110"/>
        <v>0</v>
      </c>
      <c r="CB15" s="16">
        <f t="shared" si="111"/>
        <v>0</v>
      </c>
      <c r="CC15" s="16">
        <f t="shared" si="112"/>
        <v>0</v>
      </c>
      <c r="CD15" s="16">
        <f t="shared" si="113"/>
        <v>0</v>
      </c>
      <c r="CE15" s="16">
        <f t="shared" si="114"/>
        <v>0</v>
      </c>
      <c r="CF15" s="16">
        <f t="shared" si="115"/>
        <v>0</v>
      </c>
      <c r="CG15" s="32">
        <f t="shared" si="116"/>
        <v>1</v>
      </c>
      <c r="CH15" s="90">
        <f t="shared" si="117"/>
        <v>2</v>
      </c>
      <c r="CI15" s="93"/>
      <c r="CJ15" s="98"/>
      <c r="CK15" s="85"/>
      <c r="CL15" s="40"/>
      <c r="CM15" s="39"/>
      <c r="CN15" s="40"/>
      <c r="CO15" s="40"/>
      <c r="CP15" s="39"/>
      <c r="CQ15" s="40"/>
      <c r="CR15" s="40"/>
      <c r="CS15" s="39"/>
      <c r="CT15" s="40"/>
      <c r="CU15" s="40"/>
      <c r="CV15" s="87"/>
      <c r="CW15" s="40"/>
      <c r="CX15" s="40"/>
      <c r="CY15" s="39"/>
      <c r="CZ15" s="38"/>
      <c r="DA15" s="38"/>
      <c r="DB15" s="16"/>
      <c r="DC15" s="16">
        <f t="shared" si="118"/>
        <v>0</v>
      </c>
      <c r="DD15" s="16">
        <f t="shared" si="119"/>
        <v>0</v>
      </c>
      <c r="DE15" s="16">
        <f t="shared" si="120"/>
        <v>0</v>
      </c>
      <c r="DF15" s="16">
        <f t="shared" si="121"/>
        <v>0</v>
      </c>
      <c r="DG15" s="16">
        <f t="shared" si="122"/>
        <v>0</v>
      </c>
      <c r="DH15" s="16">
        <f t="shared" si="123"/>
        <v>0</v>
      </c>
      <c r="DI15" s="16">
        <f t="shared" si="124"/>
        <v>0</v>
      </c>
      <c r="DJ15" s="16">
        <f t="shared" si="125"/>
        <v>0</v>
      </c>
      <c r="DK15" s="16">
        <f t="shared" si="126"/>
        <v>0</v>
      </c>
      <c r="DL15" s="16">
        <f t="shared" si="127"/>
        <v>0</v>
      </c>
      <c r="DM15" s="16">
        <f t="shared" si="128"/>
        <v>0</v>
      </c>
      <c r="DN15" s="16">
        <f t="shared" si="129"/>
        <v>0</v>
      </c>
      <c r="DO15" s="16">
        <f t="shared" si="130"/>
        <v>0</v>
      </c>
      <c r="DP15" s="16">
        <f t="shared" si="131"/>
        <v>0</v>
      </c>
      <c r="DQ15" s="16">
        <f t="shared" si="132"/>
        <v>0</v>
      </c>
      <c r="DR15" s="16">
        <f t="shared" si="133"/>
        <v>0</v>
      </c>
      <c r="DS15" s="16">
        <f t="shared" si="134"/>
        <v>0</v>
      </c>
      <c r="DT15" s="16">
        <f t="shared" si="135"/>
        <v>0</v>
      </c>
      <c r="DU15" s="16">
        <f t="shared" si="136"/>
        <v>0</v>
      </c>
      <c r="DV15" s="16">
        <f t="shared" si="137"/>
        <v>0</v>
      </c>
      <c r="DW15" s="16">
        <f t="shared" si="138"/>
        <v>0</v>
      </c>
      <c r="DX15" s="32">
        <f t="shared" si="139"/>
        <v>1</v>
      </c>
      <c r="DY15" s="32">
        <f t="shared" si="140"/>
        <v>2</v>
      </c>
      <c r="EA15" s="106"/>
    </row>
    <row r="16" spans="1:131" s="9" customFormat="1" x14ac:dyDescent="0.2">
      <c r="A16" s="121">
        <v>34397</v>
      </c>
      <c r="B16" s="51">
        <v>18</v>
      </c>
      <c r="C16" s="118" t="s">
        <v>212</v>
      </c>
      <c r="D16" s="113">
        <v>325952</v>
      </c>
      <c r="E16" s="96" t="s">
        <v>4</v>
      </c>
      <c r="F16" s="40" t="s">
        <v>4</v>
      </c>
      <c r="G16" s="117" t="s">
        <v>6</v>
      </c>
      <c r="H16" s="88"/>
      <c r="I16" s="40" t="s">
        <v>4</v>
      </c>
      <c r="J16" s="39" t="s">
        <v>4</v>
      </c>
      <c r="K16" s="40" t="s">
        <v>4</v>
      </c>
      <c r="L16" s="128" t="s">
        <v>95</v>
      </c>
      <c r="M16" s="39" t="s">
        <v>4</v>
      </c>
      <c r="N16" s="40" t="s">
        <v>4</v>
      </c>
      <c r="O16" s="85" t="s">
        <v>95</v>
      </c>
      <c r="P16" s="39" t="s">
        <v>95</v>
      </c>
      <c r="Q16" s="40" t="s">
        <v>4</v>
      </c>
      <c r="R16" s="40" t="s">
        <v>4</v>
      </c>
      <c r="S16" s="39" t="s">
        <v>6</v>
      </c>
      <c r="T16" s="16" t="s">
        <v>4</v>
      </c>
      <c r="U16" s="16"/>
      <c r="V16" s="110"/>
      <c r="W16" s="16">
        <f t="shared" si="53"/>
        <v>0</v>
      </c>
      <c r="X16" s="16">
        <f t="shared" si="54"/>
        <v>0</v>
      </c>
      <c r="Y16" s="16">
        <f t="shared" si="55"/>
        <v>1</v>
      </c>
      <c r="Z16" s="16">
        <f t="shared" si="56"/>
        <v>0</v>
      </c>
      <c r="AA16" s="16">
        <f t="shared" si="57"/>
        <v>0</v>
      </c>
      <c r="AB16" s="16">
        <f t="shared" si="58"/>
        <v>0</v>
      </c>
      <c r="AC16" s="16">
        <f t="shared" si="59"/>
        <v>0</v>
      </c>
      <c r="AD16" s="16">
        <f t="shared" si="60"/>
        <v>0</v>
      </c>
      <c r="AE16" s="16">
        <f t="shared" si="61"/>
        <v>0</v>
      </c>
      <c r="AF16" s="16">
        <f t="shared" si="62"/>
        <v>0</v>
      </c>
      <c r="AG16" s="16">
        <f t="shared" si="63"/>
        <v>0</v>
      </c>
      <c r="AH16" s="16">
        <f t="shared" si="64"/>
        <v>0</v>
      </c>
      <c r="AI16" s="16">
        <f t="shared" si="65"/>
        <v>0</v>
      </c>
      <c r="AJ16" s="16">
        <f t="shared" si="66"/>
        <v>0</v>
      </c>
      <c r="AK16" s="16">
        <f t="shared" si="67"/>
        <v>1</v>
      </c>
      <c r="AL16" s="16">
        <f t="shared" si="68"/>
        <v>0</v>
      </c>
      <c r="AM16" s="16">
        <f t="shared" si="69"/>
        <v>0</v>
      </c>
      <c r="AN16" s="16">
        <f t="shared" si="70"/>
        <v>0</v>
      </c>
      <c r="AO16" s="16">
        <f t="shared" si="71"/>
        <v>2</v>
      </c>
      <c r="AP16" s="32">
        <f t="shared" si="3"/>
        <v>0</v>
      </c>
      <c r="AQ16" s="90">
        <f t="shared" si="4"/>
        <v>2</v>
      </c>
      <c r="AR16" s="17"/>
      <c r="AS16" s="118" t="s">
        <v>212</v>
      </c>
      <c r="AT16" s="110"/>
      <c r="AU16" s="40" t="s">
        <v>95</v>
      </c>
      <c r="AV16" s="87" t="s">
        <v>5</v>
      </c>
      <c r="AW16" s="40" t="s">
        <v>4</v>
      </c>
      <c r="AX16" s="40" t="s">
        <v>4</v>
      </c>
      <c r="AY16" s="39" t="s">
        <v>95</v>
      </c>
      <c r="AZ16" s="40"/>
      <c r="BA16" s="40" t="s">
        <v>6</v>
      </c>
      <c r="BB16" s="86" t="s">
        <v>4</v>
      </c>
      <c r="BC16" s="101"/>
      <c r="BD16" s="40"/>
      <c r="BE16" s="39"/>
      <c r="BF16" s="40"/>
      <c r="BG16" s="40"/>
      <c r="BH16" s="39"/>
      <c r="BI16" s="40"/>
      <c r="BJ16" s="40"/>
      <c r="BK16" s="31"/>
      <c r="BL16" s="16">
        <f t="shared" si="95"/>
        <v>0</v>
      </c>
      <c r="BM16" s="16">
        <f t="shared" si="96"/>
        <v>0</v>
      </c>
      <c r="BN16" s="16">
        <f t="shared" si="97"/>
        <v>100</v>
      </c>
      <c r="BO16" s="16">
        <f t="shared" si="98"/>
        <v>0</v>
      </c>
      <c r="BP16" s="16">
        <f t="shared" si="99"/>
        <v>0</v>
      </c>
      <c r="BQ16" s="16">
        <f t="shared" si="100"/>
        <v>0</v>
      </c>
      <c r="BR16" s="16">
        <f t="shared" si="101"/>
        <v>0</v>
      </c>
      <c r="BS16" s="16">
        <f t="shared" si="102"/>
        <v>1</v>
      </c>
      <c r="BT16" s="16">
        <f t="shared" si="103"/>
        <v>0</v>
      </c>
      <c r="BU16" s="16">
        <f t="shared" si="104"/>
        <v>0</v>
      </c>
      <c r="BV16" s="16">
        <f t="shared" si="105"/>
        <v>0</v>
      </c>
      <c r="BW16" s="16">
        <f t="shared" si="106"/>
        <v>0</v>
      </c>
      <c r="BX16" s="16">
        <f t="shared" si="107"/>
        <v>0</v>
      </c>
      <c r="BY16" s="16">
        <f t="shared" si="108"/>
        <v>0</v>
      </c>
      <c r="BZ16" s="16">
        <f t="shared" si="109"/>
        <v>0</v>
      </c>
      <c r="CA16" s="16">
        <f t="shared" si="110"/>
        <v>0</v>
      </c>
      <c r="CB16" s="16">
        <f t="shared" si="111"/>
        <v>0</v>
      </c>
      <c r="CC16" s="16">
        <f t="shared" si="112"/>
        <v>0</v>
      </c>
      <c r="CD16" s="16">
        <f t="shared" si="113"/>
        <v>101</v>
      </c>
      <c r="CE16" s="16">
        <f t="shared" si="114"/>
        <v>1</v>
      </c>
      <c r="CF16" s="16">
        <f t="shared" si="115"/>
        <v>1</v>
      </c>
      <c r="CG16" s="32">
        <f t="shared" si="116"/>
        <v>1</v>
      </c>
      <c r="CH16" s="90">
        <f t="shared" si="117"/>
        <v>3</v>
      </c>
      <c r="CI16" s="94"/>
      <c r="CJ16" s="98"/>
      <c r="CK16" s="85"/>
      <c r="CL16" s="40"/>
      <c r="CM16" s="39"/>
      <c r="CN16" s="40"/>
      <c r="CO16" s="40"/>
      <c r="CP16" s="39"/>
      <c r="CQ16" s="40"/>
      <c r="CR16" s="40"/>
      <c r="CS16" s="39"/>
      <c r="CT16" s="40"/>
      <c r="CU16" s="40"/>
      <c r="CV16" s="87"/>
      <c r="CW16" s="40"/>
      <c r="CX16" s="40"/>
      <c r="CY16" s="39"/>
      <c r="CZ16" s="38"/>
      <c r="DA16" s="19"/>
      <c r="DB16" s="16"/>
      <c r="DC16" s="16">
        <f t="shared" si="118"/>
        <v>0</v>
      </c>
      <c r="DD16" s="16">
        <f t="shared" si="119"/>
        <v>0</v>
      </c>
      <c r="DE16" s="16">
        <f t="shared" si="120"/>
        <v>0</v>
      </c>
      <c r="DF16" s="16">
        <f t="shared" si="121"/>
        <v>0</v>
      </c>
      <c r="DG16" s="16">
        <f t="shared" si="122"/>
        <v>0</v>
      </c>
      <c r="DH16" s="16">
        <f t="shared" si="123"/>
        <v>0</v>
      </c>
      <c r="DI16" s="16">
        <f t="shared" si="124"/>
        <v>0</v>
      </c>
      <c r="DJ16" s="16">
        <f t="shared" si="125"/>
        <v>0</v>
      </c>
      <c r="DK16" s="16">
        <f t="shared" si="126"/>
        <v>0</v>
      </c>
      <c r="DL16" s="16">
        <f t="shared" si="127"/>
        <v>0</v>
      </c>
      <c r="DM16" s="16">
        <f t="shared" si="128"/>
        <v>0</v>
      </c>
      <c r="DN16" s="16">
        <f t="shared" si="129"/>
        <v>0</v>
      </c>
      <c r="DO16" s="16">
        <f t="shared" si="130"/>
        <v>0</v>
      </c>
      <c r="DP16" s="16">
        <f t="shared" si="131"/>
        <v>0</v>
      </c>
      <c r="DQ16" s="16">
        <f t="shared" si="132"/>
        <v>0</v>
      </c>
      <c r="DR16" s="16">
        <f t="shared" si="133"/>
        <v>0</v>
      </c>
      <c r="DS16" s="16">
        <f t="shared" si="134"/>
        <v>0</v>
      </c>
      <c r="DT16" s="16">
        <f t="shared" si="135"/>
        <v>0</v>
      </c>
      <c r="DU16" s="16">
        <f t="shared" si="136"/>
        <v>0</v>
      </c>
      <c r="DV16" s="16">
        <f t="shared" si="137"/>
        <v>0</v>
      </c>
      <c r="DW16" s="16">
        <f t="shared" si="138"/>
        <v>0</v>
      </c>
      <c r="DX16" s="32">
        <f t="shared" si="139"/>
        <v>1</v>
      </c>
      <c r="DY16" s="32">
        <f t="shared" si="140"/>
        <v>3</v>
      </c>
      <c r="DZ16" s="20"/>
      <c r="EA16" s="106"/>
    </row>
    <row r="17" spans="1:131" s="9" customFormat="1" x14ac:dyDescent="0.2">
      <c r="A17" s="121">
        <v>34397</v>
      </c>
      <c r="B17" s="116">
        <v>19</v>
      </c>
      <c r="C17" s="114" t="s">
        <v>196</v>
      </c>
      <c r="D17" s="113">
        <v>343245</v>
      </c>
      <c r="E17" s="96" t="s">
        <v>6</v>
      </c>
      <c r="F17" s="40" t="s">
        <v>4</v>
      </c>
      <c r="G17" s="117" t="s">
        <v>4</v>
      </c>
      <c r="H17" s="88"/>
      <c r="I17" s="40" t="s">
        <v>4</v>
      </c>
      <c r="J17" s="39" t="s">
        <v>4</v>
      </c>
      <c r="K17" s="40" t="s">
        <v>4</v>
      </c>
      <c r="L17" s="128" t="s">
        <v>6</v>
      </c>
      <c r="M17" s="39" t="s">
        <v>4</v>
      </c>
      <c r="N17" s="40" t="s">
        <v>4</v>
      </c>
      <c r="O17" s="85" t="s">
        <v>4</v>
      </c>
      <c r="P17" s="39" t="s">
        <v>4</v>
      </c>
      <c r="Q17" s="40" t="s">
        <v>4</v>
      </c>
      <c r="R17" s="40" t="s">
        <v>6</v>
      </c>
      <c r="S17" s="39" t="s">
        <v>4</v>
      </c>
      <c r="T17" s="16" t="s">
        <v>4</v>
      </c>
      <c r="U17" s="16" t="s">
        <v>4</v>
      </c>
      <c r="V17" s="110"/>
      <c r="W17" s="16">
        <f t="shared" si="53"/>
        <v>1</v>
      </c>
      <c r="X17" s="16">
        <f t="shared" si="54"/>
        <v>0</v>
      </c>
      <c r="Y17" s="16">
        <f t="shared" si="55"/>
        <v>0</v>
      </c>
      <c r="Z17" s="16">
        <f t="shared" si="56"/>
        <v>0</v>
      </c>
      <c r="AA17" s="16">
        <f t="shared" si="57"/>
        <v>0</v>
      </c>
      <c r="AB17" s="16">
        <f t="shared" si="58"/>
        <v>0</v>
      </c>
      <c r="AC17" s="16">
        <f t="shared" si="59"/>
        <v>0</v>
      </c>
      <c r="AD17" s="16">
        <f t="shared" si="60"/>
        <v>1</v>
      </c>
      <c r="AE17" s="16">
        <f t="shared" si="61"/>
        <v>0</v>
      </c>
      <c r="AF17" s="16">
        <f t="shared" si="62"/>
        <v>0</v>
      </c>
      <c r="AG17" s="16">
        <f t="shared" si="63"/>
        <v>0</v>
      </c>
      <c r="AH17" s="16">
        <f t="shared" si="64"/>
        <v>0</v>
      </c>
      <c r="AI17" s="16">
        <f t="shared" si="65"/>
        <v>0</v>
      </c>
      <c r="AJ17" s="16">
        <f t="shared" si="66"/>
        <v>1</v>
      </c>
      <c r="AK17" s="16">
        <f t="shared" si="67"/>
        <v>0</v>
      </c>
      <c r="AL17" s="16">
        <f t="shared" si="68"/>
        <v>0</v>
      </c>
      <c r="AM17" s="16">
        <f t="shared" si="69"/>
        <v>0</v>
      </c>
      <c r="AN17" s="16">
        <f t="shared" si="70"/>
        <v>0</v>
      </c>
      <c r="AO17" s="16">
        <f t="shared" si="71"/>
        <v>3</v>
      </c>
      <c r="AP17" s="32">
        <f t="shared" si="3"/>
        <v>0</v>
      </c>
      <c r="AQ17" s="90">
        <f t="shared" si="4"/>
        <v>3</v>
      </c>
      <c r="AR17" s="92"/>
      <c r="AS17" s="114" t="s">
        <v>196</v>
      </c>
      <c r="AT17" s="110"/>
      <c r="AU17" s="40" t="s">
        <v>6</v>
      </c>
      <c r="AV17" s="87" t="s">
        <v>4</v>
      </c>
      <c r="AW17" s="40" t="s">
        <v>6</v>
      </c>
      <c r="AX17" s="40" t="s">
        <v>4</v>
      </c>
      <c r="AY17" s="39" t="s">
        <v>6</v>
      </c>
      <c r="AZ17" s="40" t="s">
        <v>6</v>
      </c>
      <c r="BA17" s="40" t="s">
        <v>4</v>
      </c>
      <c r="BB17" s="86" t="s">
        <v>4</v>
      </c>
      <c r="BC17" s="101"/>
      <c r="BD17" s="40"/>
      <c r="BE17" s="30"/>
      <c r="BF17" s="40"/>
      <c r="BG17" s="40"/>
      <c r="BH17" s="39"/>
      <c r="BI17" s="40"/>
      <c r="BJ17" s="40"/>
      <c r="BK17" s="31"/>
      <c r="BL17" s="16">
        <f t="shared" si="95"/>
        <v>0</v>
      </c>
      <c r="BM17" s="16">
        <f t="shared" si="96"/>
        <v>1</v>
      </c>
      <c r="BN17" s="16">
        <f t="shared" si="97"/>
        <v>0</v>
      </c>
      <c r="BO17" s="16">
        <f t="shared" si="98"/>
        <v>1</v>
      </c>
      <c r="BP17" s="16">
        <f t="shared" si="99"/>
        <v>0</v>
      </c>
      <c r="BQ17" s="16">
        <f t="shared" si="100"/>
        <v>1</v>
      </c>
      <c r="BR17" s="16">
        <f t="shared" si="101"/>
        <v>1</v>
      </c>
      <c r="BS17" s="16">
        <f t="shared" si="102"/>
        <v>0</v>
      </c>
      <c r="BT17" s="16">
        <f t="shared" si="103"/>
        <v>0</v>
      </c>
      <c r="BU17" s="16">
        <f t="shared" si="104"/>
        <v>0</v>
      </c>
      <c r="BV17" s="16">
        <f t="shared" si="105"/>
        <v>0</v>
      </c>
      <c r="BW17" s="16">
        <f t="shared" si="106"/>
        <v>0</v>
      </c>
      <c r="BX17" s="16">
        <f t="shared" si="107"/>
        <v>0</v>
      </c>
      <c r="BY17" s="16">
        <f t="shared" si="108"/>
        <v>0</v>
      </c>
      <c r="BZ17" s="16">
        <f t="shared" si="109"/>
        <v>0</v>
      </c>
      <c r="CA17" s="16">
        <f t="shared" si="110"/>
        <v>0</v>
      </c>
      <c r="CB17" s="16">
        <f t="shared" si="111"/>
        <v>0</v>
      </c>
      <c r="CC17" s="16">
        <f t="shared" si="112"/>
        <v>0</v>
      </c>
      <c r="CD17" s="16">
        <f t="shared" si="113"/>
        <v>4</v>
      </c>
      <c r="CE17" s="16">
        <f t="shared" si="114"/>
        <v>0</v>
      </c>
      <c r="CF17" s="16">
        <f t="shared" si="115"/>
        <v>4</v>
      </c>
      <c r="CG17" s="32">
        <f t="shared" si="116"/>
        <v>0</v>
      </c>
      <c r="CH17" s="90">
        <f t="shared" si="117"/>
        <v>7</v>
      </c>
      <c r="CI17" s="93"/>
      <c r="CJ17" s="98"/>
      <c r="CK17" s="85"/>
      <c r="CL17" s="40"/>
      <c r="CM17" s="39"/>
      <c r="CN17" s="40"/>
      <c r="CO17" s="40"/>
      <c r="CP17" s="39"/>
      <c r="CQ17" s="40"/>
      <c r="CR17" s="40"/>
      <c r="CS17" s="39"/>
      <c r="CT17" s="40"/>
      <c r="CU17" s="40"/>
      <c r="CV17" s="87"/>
      <c r="CW17" s="40"/>
      <c r="CX17" s="40"/>
      <c r="CY17" s="39"/>
      <c r="CZ17" s="38"/>
      <c r="DA17" s="38"/>
      <c r="DB17" s="16"/>
      <c r="DC17" s="16">
        <f t="shared" si="118"/>
        <v>0</v>
      </c>
      <c r="DD17" s="16">
        <f t="shared" si="119"/>
        <v>0</v>
      </c>
      <c r="DE17" s="16">
        <f t="shared" si="120"/>
        <v>0</v>
      </c>
      <c r="DF17" s="16">
        <f t="shared" si="121"/>
        <v>0</v>
      </c>
      <c r="DG17" s="16">
        <f t="shared" si="122"/>
        <v>0</v>
      </c>
      <c r="DH17" s="16">
        <f t="shared" si="123"/>
        <v>0</v>
      </c>
      <c r="DI17" s="16">
        <f t="shared" si="124"/>
        <v>0</v>
      </c>
      <c r="DJ17" s="16">
        <f t="shared" si="125"/>
        <v>0</v>
      </c>
      <c r="DK17" s="16">
        <f t="shared" si="126"/>
        <v>0</v>
      </c>
      <c r="DL17" s="16">
        <f t="shared" si="127"/>
        <v>0</v>
      </c>
      <c r="DM17" s="16">
        <f t="shared" si="128"/>
        <v>0</v>
      </c>
      <c r="DN17" s="16">
        <f t="shared" si="129"/>
        <v>0</v>
      </c>
      <c r="DO17" s="16">
        <f t="shared" si="130"/>
        <v>0</v>
      </c>
      <c r="DP17" s="16">
        <f t="shared" si="131"/>
        <v>0</v>
      </c>
      <c r="DQ17" s="16">
        <f t="shared" si="132"/>
        <v>0</v>
      </c>
      <c r="DR17" s="16">
        <f t="shared" si="133"/>
        <v>0</v>
      </c>
      <c r="DS17" s="16">
        <f t="shared" si="134"/>
        <v>0</v>
      </c>
      <c r="DT17" s="16">
        <f t="shared" si="135"/>
        <v>0</v>
      </c>
      <c r="DU17" s="16">
        <f t="shared" si="136"/>
        <v>0</v>
      </c>
      <c r="DV17" s="16">
        <f t="shared" si="137"/>
        <v>0</v>
      </c>
      <c r="DW17" s="16">
        <f t="shared" si="138"/>
        <v>0</v>
      </c>
      <c r="DX17" s="32">
        <f t="shared" si="139"/>
        <v>0</v>
      </c>
      <c r="DY17" s="32">
        <f t="shared" si="140"/>
        <v>7</v>
      </c>
      <c r="EA17" s="106"/>
    </row>
    <row r="18" spans="1:131" s="9" customFormat="1" x14ac:dyDescent="0.2">
      <c r="A18" s="121">
        <v>34397</v>
      </c>
      <c r="B18" s="116">
        <v>20</v>
      </c>
      <c r="C18" s="114" t="s">
        <v>197</v>
      </c>
      <c r="D18" s="113">
        <v>174944</v>
      </c>
      <c r="E18" s="96" t="s">
        <v>4</v>
      </c>
      <c r="F18" s="40" t="s">
        <v>4</v>
      </c>
      <c r="G18" s="117" t="s">
        <v>4</v>
      </c>
      <c r="H18" s="88"/>
      <c r="I18" s="40" t="s">
        <v>4</v>
      </c>
      <c r="J18" s="39" t="s">
        <v>4</v>
      </c>
      <c r="K18" s="40" t="s">
        <v>4</v>
      </c>
      <c r="L18" s="128" t="s">
        <v>4</v>
      </c>
      <c r="M18" s="39" t="s">
        <v>4</v>
      </c>
      <c r="N18" s="40" t="s">
        <v>4</v>
      </c>
      <c r="O18" s="85" t="s">
        <v>4</v>
      </c>
      <c r="P18" s="39" t="s">
        <v>4</v>
      </c>
      <c r="Q18" s="40" t="s">
        <v>4</v>
      </c>
      <c r="R18" s="40" t="s">
        <v>4</v>
      </c>
      <c r="S18" s="39" t="s">
        <v>4</v>
      </c>
      <c r="T18" s="16" t="s">
        <v>4</v>
      </c>
      <c r="U18" s="16"/>
      <c r="V18" s="110"/>
      <c r="W18" s="16">
        <f t="shared" ref="W18:W28" si="141">IF(E18="L",1,(IF(E18="A",100,0)))</f>
        <v>0</v>
      </c>
      <c r="X18" s="16">
        <f t="shared" ref="X18:X28" si="142">IF(F18="L",1,(IF(F18="A",100,0)))</f>
        <v>0</v>
      </c>
      <c r="Y18" s="16">
        <f t="shared" ref="Y18:Y28" si="143">IF(G18="L",1,(IF(G18="A",100,0)))</f>
        <v>0</v>
      </c>
      <c r="Z18" s="16">
        <f t="shared" ref="Z18:Z28" si="144">IF(H18="L",1,(IF(H18="A",100,0)))</f>
        <v>0</v>
      </c>
      <c r="AA18" s="16">
        <f t="shared" ref="AA18:AA28" si="145">IF(I18="L",1,(IF(I18="A",100,0)))</f>
        <v>0</v>
      </c>
      <c r="AB18" s="16">
        <f t="shared" ref="AB18:AB28" si="146">IF(J18="L",1,(IF(J18="A",100,0)))</f>
        <v>0</v>
      </c>
      <c r="AC18" s="16">
        <f t="shared" ref="AC18:AC28" si="147">IF(K18="L",1,(IF(K18="A",100,0)))</f>
        <v>0</v>
      </c>
      <c r="AD18" s="16">
        <f t="shared" ref="AD18:AD28" si="148">IF(L18="L",1,(IF(L18="A",100,0)))</f>
        <v>0</v>
      </c>
      <c r="AE18" s="16">
        <f t="shared" ref="AE18:AE28" si="149">IF(M18="L",1,(IF(M18="A",100,0)))</f>
        <v>0</v>
      </c>
      <c r="AF18" s="16">
        <f t="shared" ref="AF18:AF28" si="150">IF(N18="L",1,(IF(N18="A",100,0)))</f>
        <v>0</v>
      </c>
      <c r="AG18" s="16">
        <f>IF(V8="L",1,(IF(V8="A",100,0)))</f>
        <v>0</v>
      </c>
      <c r="AH18" s="16">
        <f t="shared" ref="AH18:AH28" si="151">IF(P18="L",1,(IF(P18="A",100,0)))</f>
        <v>0</v>
      </c>
      <c r="AI18" s="16">
        <f t="shared" ref="AI18:AI28" si="152">IF(Q18="L",1,(IF(Q18="A",100,0)))</f>
        <v>0</v>
      </c>
      <c r="AJ18" s="16">
        <f t="shared" ref="AJ18:AJ28" si="153">IF(R18="L",1,(IF(R18="A",100,0)))</f>
        <v>0</v>
      </c>
      <c r="AK18" s="16">
        <f t="shared" ref="AK18:AK28" si="154">IF(S18="L",1,(IF(S18="A",100,0)))</f>
        <v>0</v>
      </c>
      <c r="AL18" s="16">
        <f t="shared" ref="AL18:AL28" si="155">IF(T18="L",1,(IF(T18="A",100,0)))</f>
        <v>0</v>
      </c>
      <c r="AM18" s="16">
        <f t="shared" ref="AM18:AM28" si="156">IF(U18="L",1,(IF(U18="A",100,0)))</f>
        <v>0</v>
      </c>
      <c r="AN18" s="16">
        <f t="shared" ref="AN18:AN28" si="157">IF(V18="L",1,(IF(V18="A",100,0)))</f>
        <v>0</v>
      </c>
      <c r="AO18" s="16">
        <f t="shared" si="71"/>
        <v>0</v>
      </c>
      <c r="AP18" s="32">
        <f t="shared" si="3"/>
        <v>0</v>
      </c>
      <c r="AQ18" s="90">
        <f t="shared" si="4"/>
        <v>0</v>
      </c>
      <c r="AR18" s="92"/>
      <c r="AS18" s="114" t="s">
        <v>197</v>
      </c>
      <c r="AT18" s="110"/>
      <c r="AU18" s="40" t="s">
        <v>4</v>
      </c>
      <c r="AV18" s="87" t="s">
        <v>4</v>
      </c>
      <c r="AW18" s="40" t="s">
        <v>95</v>
      </c>
      <c r="AX18" s="40" t="s">
        <v>95</v>
      </c>
      <c r="AY18" s="39" t="s">
        <v>95</v>
      </c>
      <c r="AZ18" s="40" t="s">
        <v>4</v>
      </c>
      <c r="BA18" s="40" t="s">
        <v>4</v>
      </c>
      <c r="BB18" s="86" t="s">
        <v>4</v>
      </c>
      <c r="BC18" s="101"/>
      <c r="BD18" s="40"/>
      <c r="BE18" s="30"/>
      <c r="BF18" s="40"/>
      <c r="BG18" s="40"/>
      <c r="BH18" s="39"/>
      <c r="BI18" s="40"/>
      <c r="BJ18" s="40"/>
      <c r="BK18" s="31"/>
      <c r="BL18" s="16">
        <f t="shared" si="95"/>
        <v>0</v>
      </c>
      <c r="BM18" s="16">
        <f t="shared" si="96"/>
        <v>0</v>
      </c>
      <c r="BN18" s="16">
        <f t="shared" si="97"/>
        <v>0</v>
      </c>
      <c r="BO18" s="16">
        <f t="shared" si="98"/>
        <v>0</v>
      </c>
      <c r="BP18" s="16">
        <f t="shared" si="99"/>
        <v>0</v>
      </c>
      <c r="BQ18" s="16">
        <f t="shared" si="100"/>
        <v>0</v>
      </c>
      <c r="BR18" s="16">
        <f t="shared" si="101"/>
        <v>0</v>
      </c>
      <c r="BS18" s="16">
        <f t="shared" si="102"/>
        <v>0</v>
      </c>
      <c r="BT18" s="16">
        <f t="shared" si="103"/>
        <v>0</v>
      </c>
      <c r="BU18" s="16">
        <f t="shared" si="104"/>
        <v>0</v>
      </c>
      <c r="BV18" s="16">
        <f t="shared" si="105"/>
        <v>0</v>
      </c>
      <c r="BW18" s="16">
        <f t="shared" si="106"/>
        <v>0</v>
      </c>
      <c r="BX18" s="16">
        <f t="shared" si="107"/>
        <v>0</v>
      </c>
      <c r="BY18" s="16">
        <f t="shared" si="108"/>
        <v>0</v>
      </c>
      <c r="BZ18" s="16">
        <f t="shared" si="109"/>
        <v>0</v>
      </c>
      <c r="CA18" s="16">
        <f t="shared" si="110"/>
        <v>0</v>
      </c>
      <c r="CB18" s="16">
        <f t="shared" si="111"/>
        <v>0</v>
      </c>
      <c r="CC18" s="16">
        <f t="shared" si="112"/>
        <v>0</v>
      </c>
      <c r="CD18" s="16">
        <f t="shared" si="113"/>
        <v>0</v>
      </c>
      <c r="CE18" s="16">
        <f t="shared" si="114"/>
        <v>0</v>
      </c>
      <c r="CF18" s="16">
        <f t="shared" si="115"/>
        <v>0</v>
      </c>
      <c r="CG18" s="32">
        <f t="shared" si="116"/>
        <v>0</v>
      </c>
      <c r="CH18" s="90">
        <f t="shared" si="117"/>
        <v>0</v>
      </c>
      <c r="CI18" s="93"/>
      <c r="CJ18" s="98"/>
      <c r="CK18" s="85"/>
      <c r="CL18" s="40"/>
      <c r="CM18" s="39"/>
      <c r="CN18" s="40"/>
      <c r="CO18" s="40"/>
      <c r="CP18" s="39"/>
      <c r="CQ18" s="40"/>
      <c r="CR18" s="40"/>
      <c r="CS18" s="39"/>
      <c r="CT18" s="40"/>
      <c r="CU18" s="40"/>
      <c r="CV18" s="87"/>
      <c r="CW18" s="40"/>
      <c r="CX18" s="40"/>
      <c r="CY18" s="39"/>
      <c r="CZ18" s="38"/>
      <c r="DA18" s="38"/>
      <c r="DB18" s="16"/>
      <c r="DC18" s="16">
        <f t="shared" si="118"/>
        <v>0</v>
      </c>
      <c r="DD18" s="16">
        <f t="shared" si="119"/>
        <v>0</v>
      </c>
      <c r="DE18" s="16">
        <f t="shared" si="120"/>
        <v>0</v>
      </c>
      <c r="DF18" s="16">
        <f t="shared" si="121"/>
        <v>0</v>
      </c>
      <c r="DG18" s="16">
        <f t="shared" si="122"/>
        <v>0</v>
      </c>
      <c r="DH18" s="16">
        <f t="shared" si="123"/>
        <v>0</v>
      </c>
      <c r="DI18" s="16">
        <f t="shared" si="124"/>
        <v>0</v>
      </c>
      <c r="DJ18" s="16">
        <f t="shared" si="125"/>
        <v>0</v>
      </c>
      <c r="DK18" s="16">
        <f t="shared" si="126"/>
        <v>0</v>
      </c>
      <c r="DL18" s="16">
        <f t="shared" si="127"/>
        <v>0</v>
      </c>
      <c r="DM18" s="16">
        <f t="shared" si="128"/>
        <v>0</v>
      </c>
      <c r="DN18" s="16">
        <f t="shared" si="129"/>
        <v>0</v>
      </c>
      <c r="DO18" s="16">
        <f t="shared" si="130"/>
        <v>0</v>
      </c>
      <c r="DP18" s="16">
        <f t="shared" si="131"/>
        <v>0</v>
      </c>
      <c r="DQ18" s="16">
        <f t="shared" si="132"/>
        <v>0</v>
      </c>
      <c r="DR18" s="16">
        <f t="shared" si="133"/>
        <v>0</v>
      </c>
      <c r="DS18" s="16">
        <f t="shared" si="134"/>
        <v>0</v>
      </c>
      <c r="DT18" s="16">
        <f t="shared" si="135"/>
        <v>0</v>
      </c>
      <c r="DU18" s="16">
        <f t="shared" si="136"/>
        <v>0</v>
      </c>
      <c r="DV18" s="16">
        <f t="shared" si="137"/>
        <v>0</v>
      </c>
      <c r="DW18" s="16">
        <f t="shared" si="138"/>
        <v>0</v>
      </c>
      <c r="DX18" s="32">
        <f t="shared" si="139"/>
        <v>0</v>
      </c>
      <c r="DY18" s="32">
        <f t="shared" si="140"/>
        <v>0</v>
      </c>
      <c r="EA18" s="106"/>
    </row>
    <row r="19" spans="1:131" s="9" customFormat="1" x14ac:dyDescent="0.2">
      <c r="A19" s="121">
        <v>34397</v>
      </c>
      <c r="B19" s="51">
        <v>21</v>
      </c>
      <c r="C19" s="114" t="s">
        <v>141</v>
      </c>
      <c r="D19" s="113">
        <v>282194</v>
      </c>
      <c r="E19" s="96" t="s">
        <v>4</v>
      </c>
      <c r="F19" s="40" t="s">
        <v>4</v>
      </c>
      <c r="G19" s="117" t="s">
        <v>4</v>
      </c>
      <c r="H19" s="88"/>
      <c r="I19" s="40" t="s">
        <v>4</v>
      </c>
      <c r="J19" s="39" t="s">
        <v>4</v>
      </c>
      <c r="K19" s="40" t="s">
        <v>4</v>
      </c>
      <c r="L19" s="128" t="s">
        <v>4</v>
      </c>
      <c r="M19" s="39" t="s">
        <v>4</v>
      </c>
      <c r="N19" s="40" t="s">
        <v>95</v>
      </c>
      <c r="O19" s="85" t="s">
        <v>4</v>
      </c>
      <c r="P19" s="39" t="s">
        <v>4</v>
      </c>
      <c r="Q19" s="40" t="s">
        <v>4</v>
      </c>
      <c r="R19" s="40" t="s">
        <v>95</v>
      </c>
      <c r="S19" s="39" t="s">
        <v>4</v>
      </c>
      <c r="T19" s="16" t="s">
        <v>4</v>
      </c>
      <c r="U19" s="16" t="s">
        <v>4</v>
      </c>
      <c r="V19" s="110"/>
      <c r="W19" s="16">
        <f t="shared" si="141"/>
        <v>0</v>
      </c>
      <c r="X19" s="16">
        <f t="shared" si="142"/>
        <v>0</v>
      </c>
      <c r="Y19" s="16">
        <f t="shared" si="143"/>
        <v>0</v>
      </c>
      <c r="Z19" s="16">
        <f t="shared" si="144"/>
        <v>0</v>
      </c>
      <c r="AA19" s="16">
        <f t="shared" si="145"/>
        <v>0</v>
      </c>
      <c r="AB19" s="16">
        <f t="shared" si="146"/>
        <v>0</v>
      </c>
      <c r="AC19" s="16">
        <f t="shared" si="147"/>
        <v>0</v>
      </c>
      <c r="AD19" s="16">
        <f t="shared" si="148"/>
        <v>0</v>
      </c>
      <c r="AE19" s="16">
        <f t="shared" si="149"/>
        <v>0</v>
      </c>
      <c r="AF19" s="16">
        <f t="shared" si="150"/>
        <v>0</v>
      </c>
      <c r="AG19" s="16">
        <f t="shared" ref="AG19:AG28" si="158">IF(O19="L",1,(IF(O19="A",100,0)))</f>
        <v>0</v>
      </c>
      <c r="AH19" s="16">
        <f t="shared" si="151"/>
        <v>0</v>
      </c>
      <c r="AI19" s="16">
        <f t="shared" si="152"/>
        <v>0</v>
      </c>
      <c r="AJ19" s="16">
        <f t="shared" si="153"/>
        <v>0</v>
      </c>
      <c r="AK19" s="16">
        <f t="shared" si="154"/>
        <v>0</v>
      </c>
      <c r="AL19" s="16">
        <f t="shared" si="155"/>
        <v>0</v>
      </c>
      <c r="AM19" s="16">
        <f t="shared" si="156"/>
        <v>0</v>
      </c>
      <c r="AN19" s="16">
        <f t="shared" si="157"/>
        <v>0</v>
      </c>
      <c r="AO19" s="16">
        <f t="shared" si="71"/>
        <v>0</v>
      </c>
      <c r="AP19" s="32">
        <f t="shared" si="3"/>
        <v>0</v>
      </c>
      <c r="AQ19" s="90">
        <f t="shared" si="4"/>
        <v>0</v>
      </c>
      <c r="AR19" s="92"/>
      <c r="AS19" s="114" t="s">
        <v>141</v>
      </c>
      <c r="AT19" s="110"/>
      <c r="AU19" s="40" t="s">
        <v>4</v>
      </c>
      <c r="AV19" s="87" t="s">
        <v>4</v>
      </c>
      <c r="AW19" s="40" t="s">
        <v>4</v>
      </c>
      <c r="AX19" s="40" t="s">
        <v>4</v>
      </c>
      <c r="AY19" s="39" t="s">
        <v>4</v>
      </c>
      <c r="AZ19" s="40"/>
      <c r="BA19" s="40" t="s">
        <v>4</v>
      </c>
      <c r="BB19" s="86" t="s">
        <v>4</v>
      </c>
      <c r="BC19" s="101"/>
      <c r="BD19" s="40"/>
      <c r="BE19" s="30"/>
      <c r="BF19" s="40"/>
      <c r="BG19" s="40"/>
      <c r="BH19" s="39"/>
      <c r="BI19" s="40"/>
      <c r="BJ19" s="40"/>
      <c r="BK19" s="31"/>
      <c r="BL19" s="16">
        <f t="shared" si="95"/>
        <v>0</v>
      </c>
      <c r="BM19" s="16">
        <f t="shared" si="96"/>
        <v>0</v>
      </c>
      <c r="BN19" s="16">
        <f t="shared" si="97"/>
        <v>0</v>
      </c>
      <c r="BO19" s="16">
        <f t="shared" si="98"/>
        <v>0</v>
      </c>
      <c r="BP19" s="16">
        <f t="shared" si="99"/>
        <v>0</v>
      </c>
      <c r="BQ19" s="16">
        <f t="shared" si="100"/>
        <v>0</v>
      </c>
      <c r="BR19" s="16">
        <f t="shared" si="101"/>
        <v>0</v>
      </c>
      <c r="BS19" s="16">
        <f t="shared" si="102"/>
        <v>0</v>
      </c>
      <c r="BT19" s="16">
        <f t="shared" si="103"/>
        <v>0</v>
      </c>
      <c r="BU19" s="16">
        <f t="shared" si="104"/>
        <v>0</v>
      </c>
      <c r="BV19" s="16">
        <f t="shared" si="105"/>
        <v>0</v>
      </c>
      <c r="BW19" s="16">
        <f t="shared" si="106"/>
        <v>0</v>
      </c>
      <c r="BX19" s="16">
        <f t="shared" si="107"/>
        <v>0</v>
      </c>
      <c r="BY19" s="16">
        <f t="shared" si="108"/>
        <v>0</v>
      </c>
      <c r="BZ19" s="16">
        <f t="shared" si="109"/>
        <v>0</v>
      </c>
      <c r="CA19" s="16">
        <f t="shared" si="110"/>
        <v>0</v>
      </c>
      <c r="CB19" s="16">
        <f t="shared" si="111"/>
        <v>0</v>
      </c>
      <c r="CC19" s="16">
        <f t="shared" si="112"/>
        <v>0</v>
      </c>
      <c r="CD19" s="16">
        <f t="shared" si="113"/>
        <v>0</v>
      </c>
      <c r="CE19" s="16">
        <f t="shared" si="114"/>
        <v>0</v>
      </c>
      <c r="CF19" s="16">
        <f t="shared" si="115"/>
        <v>0</v>
      </c>
      <c r="CG19" s="32">
        <f t="shared" si="116"/>
        <v>0</v>
      </c>
      <c r="CH19" s="90">
        <f t="shared" si="117"/>
        <v>0</v>
      </c>
      <c r="CI19" s="93"/>
      <c r="CJ19" s="98"/>
      <c r="CK19" s="85"/>
      <c r="CL19" s="40"/>
      <c r="CM19" s="39"/>
      <c r="CN19" s="40"/>
      <c r="CO19" s="40"/>
      <c r="CP19" s="39"/>
      <c r="CQ19" s="40"/>
      <c r="CR19" s="40"/>
      <c r="CS19" s="39"/>
      <c r="CT19" s="40"/>
      <c r="CU19" s="40"/>
      <c r="CV19" s="87"/>
      <c r="CW19" s="40"/>
      <c r="CX19" s="40"/>
      <c r="CY19" s="39"/>
      <c r="CZ19" s="38"/>
      <c r="DA19" s="38"/>
      <c r="DB19" s="16"/>
      <c r="DC19" s="16">
        <f t="shared" si="118"/>
        <v>0</v>
      </c>
      <c r="DD19" s="16">
        <f t="shared" si="119"/>
        <v>0</v>
      </c>
      <c r="DE19" s="16">
        <f t="shared" si="120"/>
        <v>0</v>
      </c>
      <c r="DF19" s="16">
        <f t="shared" si="121"/>
        <v>0</v>
      </c>
      <c r="DG19" s="16">
        <f t="shared" si="122"/>
        <v>0</v>
      </c>
      <c r="DH19" s="16">
        <f t="shared" si="123"/>
        <v>0</v>
      </c>
      <c r="DI19" s="16">
        <f t="shared" si="124"/>
        <v>0</v>
      </c>
      <c r="DJ19" s="16">
        <f t="shared" si="125"/>
        <v>0</v>
      </c>
      <c r="DK19" s="16">
        <f t="shared" si="126"/>
        <v>0</v>
      </c>
      <c r="DL19" s="16">
        <f t="shared" si="127"/>
        <v>0</v>
      </c>
      <c r="DM19" s="16">
        <f t="shared" si="128"/>
        <v>0</v>
      </c>
      <c r="DN19" s="16">
        <f t="shared" si="129"/>
        <v>0</v>
      </c>
      <c r="DO19" s="16">
        <f t="shared" si="130"/>
        <v>0</v>
      </c>
      <c r="DP19" s="16">
        <f t="shared" si="131"/>
        <v>0</v>
      </c>
      <c r="DQ19" s="16">
        <f t="shared" si="132"/>
        <v>0</v>
      </c>
      <c r="DR19" s="16">
        <f t="shared" si="133"/>
        <v>0</v>
      </c>
      <c r="DS19" s="16">
        <f t="shared" si="134"/>
        <v>0</v>
      </c>
      <c r="DT19" s="16">
        <f t="shared" si="135"/>
        <v>0</v>
      </c>
      <c r="DU19" s="16">
        <f t="shared" si="136"/>
        <v>0</v>
      </c>
      <c r="DV19" s="16">
        <f t="shared" si="137"/>
        <v>0</v>
      </c>
      <c r="DW19" s="16">
        <f t="shared" si="138"/>
        <v>0</v>
      </c>
      <c r="DX19" s="32">
        <f t="shared" si="139"/>
        <v>0</v>
      </c>
      <c r="DY19" s="32">
        <f t="shared" si="140"/>
        <v>0</v>
      </c>
      <c r="EA19" s="106"/>
    </row>
    <row r="20" spans="1:131" s="9" customFormat="1" x14ac:dyDescent="0.2">
      <c r="A20" s="121">
        <v>34397</v>
      </c>
      <c r="B20" s="116">
        <v>22</v>
      </c>
      <c r="C20" s="114" t="s">
        <v>142</v>
      </c>
      <c r="D20" s="113">
        <v>518922</v>
      </c>
      <c r="E20" s="96" t="s">
        <v>4</v>
      </c>
      <c r="F20" s="40" t="s">
        <v>4</v>
      </c>
      <c r="G20" s="117" t="s">
        <v>4</v>
      </c>
      <c r="H20" s="88"/>
      <c r="I20" s="40" t="s">
        <v>4</v>
      </c>
      <c r="J20" s="39" t="s">
        <v>4</v>
      </c>
      <c r="K20" s="40" t="s">
        <v>4</v>
      </c>
      <c r="L20" s="128" t="s">
        <v>4</v>
      </c>
      <c r="M20" s="39" t="s">
        <v>4</v>
      </c>
      <c r="N20" s="40" t="s">
        <v>4</v>
      </c>
      <c r="O20" s="85" t="s">
        <v>4</v>
      </c>
      <c r="P20" s="39" t="s">
        <v>4</v>
      </c>
      <c r="Q20" s="40" t="s">
        <v>4</v>
      </c>
      <c r="R20" s="40" t="s">
        <v>4</v>
      </c>
      <c r="S20" s="39" t="s">
        <v>4</v>
      </c>
      <c r="T20" s="16" t="s">
        <v>4</v>
      </c>
      <c r="U20" s="16" t="s">
        <v>4</v>
      </c>
      <c r="V20" s="110"/>
      <c r="W20" s="16">
        <f t="shared" si="141"/>
        <v>0</v>
      </c>
      <c r="X20" s="16">
        <f t="shared" si="142"/>
        <v>0</v>
      </c>
      <c r="Y20" s="16">
        <f t="shared" si="143"/>
        <v>0</v>
      </c>
      <c r="Z20" s="16">
        <f t="shared" si="144"/>
        <v>0</v>
      </c>
      <c r="AA20" s="16">
        <f t="shared" si="145"/>
        <v>0</v>
      </c>
      <c r="AB20" s="16">
        <f t="shared" si="146"/>
        <v>0</v>
      </c>
      <c r="AC20" s="16">
        <f t="shared" si="147"/>
        <v>0</v>
      </c>
      <c r="AD20" s="16">
        <f t="shared" si="148"/>
        <v>0</v>
      </c>
      <c r="AE20" s="16">
        <f t="shared" si="149"/>
        <v>0</v>
      </c>
      <c r="AF20" s="16">
        <f t="shared" si="150"/>
        <v>0</v>
      </c>
      <c r="AG20" s="16">
        <f t="shared" si="158"/>
        <v>0</v>
      </c>
      <c r="AH20" s="16">
        <f t="shared" si="151"/>
        <v>0</v>
      </c>
      <c r="AI20" s="16">
        <f t="shared" si="152"/>
        <v>0</v>
      </c>
      <c r="AJ20" s="16">
        <f t="shared" si="153"/>
        <v>0</v>
      </c>
      <c r="AK20" s="16">
        <f t="shared" si="154"/>
        <v>0</v>
      </c>
      <c r="AL20" s="16">
        <f t="shared" si="155"/>
        <v>0</v>
      </c>
      <c r="AM20" s="16">
        <f t="shared" si="156"/>
        <v>0</v>
      </c>
      <c r="AN20" s="16">
        <f t="shared" si="157"/>
        <v>0</v>
      </c>
      <c r="AO20" s="16">
        <f t="shared" si="71"/>
        <v>0</v>
      </c>
      <c r="AP20" s="32">
        <f t="shared" si="3"/>
        <v>0</v>
      </c>
      <c r="AQ20" s="90">
        <f t="shared" si="4"/>
        <v>0</v>
      </c>
      <c r="AR20" s="92"/>
      <c r="AS20" s="114" t="s">
        <v>142</v>
      </c>
      <c r="AT20" s="110"/>
      <c r="AU20" s="40" t="s">
        <v>4</v>
      </c>
      <c r="AV20" s="87" t="s">
        <v>4</v>
      </c>
      <c r="AW20" s="40" t="s">
        <v>4</v>
      </c>
      <c r="AX20" s="40" t="s">
        <v>4</v>
      </c>
      <c r="AY20" s="39" t="s">
        <v>4</v>
      </c>
      <c r="AZ20" s="40" t="s">
        <v>4</v>
      </c>
      <c r="BA20" s="40" t="s">
        <v>4</v>
      </c>
      <c r="BB20" s="86" t="s">
        <v>4</v>
      </c>
      <c r="BC20" s="101"/>
      <c r="BD20" s="40"/>
      <c r="BE20" s="30"/>
      <c r="BF20" s="40"/>
      <c r="BG20" s="40"/>
      <c r="BH20" s="39"/>
      <c r="BI20" s="40"/>
      <c r="BJ20" s="40"/>
      <c r="BK20" s="31"/>
      <c r="BL20" s="16">
        <f t="shared" si="95"/>
        <v>0</v>
      </c>
      <c r="BM20" s="16">
        <f t="shared" si="96"/>
        <v>0</v>
      </c>
      <c r="BN20" s="16">
        <f t="shared" si="97"/>
        <v>0</v>
      </c>
      <c r="BO20" s="16">
        <f t="shared" si="98"/>
        <v>0</v>
      </c>
      <c r="BP20" s="16">
        <f t="shared" si="99"/>
        <v>0</v>
      </c>
      <c r="BQ20" s="16">
        <f t="shared" si="100"/>
        <v>0</v>
      </c>
      <c r="BR20" s="16">
        <f t="shared" si="101"/>
        <v>0</v>
      </c>
      <c r="BS20" s="16">
        <f t="shared" si="102"/>
        <v>0</v>
      </c>
      <c r="BT20" s="16">
        <f t="shared" si="103"/>
        <v>0</v>
      </c>
      <c r="BU20" s="16">
        <f t="shared" si="104"/>
        <v>0</v>
      </c>
      <c r="BV20" s="16">
        <f t="shared" si="105"/>
        <v>0</v>
      </c>
      <c r="BW20" s="16">
        <f t="shared" si="106"/>
        <v>0</v>
      </c>
      <c r="BX20" s="16">
        <f t="shared" si="107"/>
        <v>0</v>
      </c>
      <c r="BY20" s="16">
        <f t="shared" si="108"/>
        <v>0</v>
      </c>
      <c r="BZ20" s="16">
        <f t="shared" si="109"/>
        <v>0</v>
      </c>
      <c r="CA20" s="16">
        <f t="shared" si="110"/>
        <v>0</v>
      </c>
      <c r="CB20" s="16">
        <f t="shared" si="111"/>
        <v>0</v>
      </c>
      <c r="CC20" s="16">
        <f t="shared" si="112"/>
        <v>0</v>
      </c>
      <c r="CD20" s="16">
        <f t="shared" si="113"/>
        <v>0</v>
      </c>
      <c r="CE20" s="16">
        <f t="shared" si="114"/>
        <v>0</v>
      </c>
      <c r="CF20" s="16">
        <f t="shared" si="115"/>
        <v>0</v>
      </c>
      <c r="CG20" s="32">
        <f t="shared" si="116"/>
        <v>0</v>
      </c>
      <c r="CH20" s="90">
        <f t="shared" si="117"/>
        <v>0</v>
      </c>
      <c r="CI20" s="93"/>
      <c r="CJ20" s="98"/>
      <c r="CK20" s="85"/>
      <c r="CL20" s="40"/>
      <c r="CM20" s="39"/>
      <c r="CN20" s="40"/>
      <c r="CO20" s="40"/>
      <c r="CP20" s="39"/>
      <c r="CQ20" s="40"/>
      <c r="CR20" s="40"/>
      <c r="CS20" s="39"/>
      <c r="CT20" s="40"/>
      <c r="CU20" s="40"/>
      <c r="CV20" s="87"/>
      <c r="CW20" s="40"/>
      <c r="CX20" s="40"/>
      <c r="CY20" s="39"/>
      <c r="CZ20" s="38"/>
      <c r="DA20" s="38"/>
      <c r="DB20" s="16"/>
      <c r="DC20" s="16">
        <f t="shared" si="118"/>
        <v>0</v>
      </c>
      <c r="DD20" s="16">
        <f t="shared" si="119"/>
        <v>0</v>
      </c>
      <c r="DE20" s="16">
        <f t="shared" si="120"/>
        <v>0</v>
      </c>
      <c r="DF20" s="16">
        <f t="shared" si="121"/>
        <v>0</v>
      </c>
      <c r="DG20" s="16">
        <f t="shared" si="122"/>
        <v>0</v>
      </c>
      <c r="DH20" s="16">
        <f t="shared" si="123"/>
        <v>0</v>
      </c>
      <c r="DI20" s="16">
        <f t="shared" si="124"/>
        <v>0</v>
      </c>
      <c r="DJ20" s="16">
        <f t="shared" si="125"/>
        <v>0</v>
      </c>
      <c r="DK20" s="16">
        <f t="shared" si="126"/>
        <v>0</v>
      </c>
      <c r="DL20" s="16">
        <f t="shared" si="127"/>
        <v>0</v>
      </c>
      <c r="DM20" s="16">
        <f t="shared" si="128"/>
        <v>0</v>
      </c>
      <c r="DN20" s="16">
        <f t="shared" si="129"/>
        <v>0</v>
      </c>
      <c r="DO20" s="16">
        <f t="shared" si="130"/>
        <v>0</v>
      </c>
      <c r="DP20" s="16">
        <f t="shared" si="131"/>
        <v>0</v>
      </c>
      <c r="DQ20" s="16">
        <f t="shared" si="132"/>
        <v>0</v>
      </c>
      <c r="DR20" s="16">
        <f t="shared" si="133"/>
        <v>0</v>
      </c>
      <c r="DS20" s="16">
        <f t="shared" si="134"/>
        <v>0</v>
      </c>
      <c r="DT20" s="16">
        <f t="shared" si="135"/>
        <v>0</v>
      </c>
      <c r="DU20" s="16">
        <f t="shared" si="136"/>
        <v>0</v>
      </c>
      <c r="DV20" s="16">
        <f t="shared" si="137"/>
        <v>0</v>
      </c>
      <c r="DW20" s="16">
        <f t="shared" si="138"/>
        <v>0</v>
      </c>
      <c r="DX20" s="32">
        <f t="shared" si="139"/>
        <v>0</v>
      </c>
      <c r="DY20" s="32">
        <f t="shared" si="140"/>
        <v>0</v>
      </c>
      <c r="EA20" s="106"/>
    </row>
    <row r="21" spans="1:131" s="9" customFormat="1" x14ac:dyDescent="0.2">
      <c r="A21" s="156">
        <v>34397</v>
      </c>
      <c r="B21" s="51">
        <v>23</v>
      </c>
      <c r="C21" s="118" t="s">
        <v>209</v>
      </c>
      <c r="D21" s="113">
        <v>569140</v>
      </c>
      <c r="E21" s="96" t="s">
        <v>4</v>
      </c>
      <c r="F21" s="40" t="s">
        <v>4</v>
      </c>
      <c r="G21" s="117" t="s">
        <v>4</v>
      </c>
      <c r="H21" s="88"/>
      <c r="I21" s="40" t="s">
        <v>4</v>
      </c>
      <c r="J21" s="39" t="s">
        <v>4</v>
      </c>
      <c r="K21" s="40" t="s">
        <v>4</v>
      </c>
      <c r="L21" s="128" t="s">
        <v>4</v>
      </c>
      <c r="M21" s="39" t="s">
        <v>4</v>
      </c>
      <c r="N21" s="40" t="s">
        <v>4</v>
      </c>
      <c r="O21" s="85" t="s">
        <v>4</v>
      </c>
      <c r="P21" s="39" t="s">
        <v>4</v>
      </c>
      <c r="Q21" s="40" t="s">
        <v>4</v>
      </c>
      <c r="R21" s="40" t="s">
        <v>95</v>
      </c>
      <c r="S21" s="39" t="s">
        <v>95</v>
      </c>
      <c r="T21" s="16" t="s">
        <v>4</v>
      </c>
      <c r="U21" s="16" t="s">
        <v>4</v>
      </c>
      <c r="V21" s="110"/>
      <c r="W21" s="16">
        <f t="shared" si="141"/>
        <v>0</v>
      </c>
      <c r="X21" s="16">
        <f t="shared" si="142"/>
        <v>0</v>
      </c>
      <c r="Y21" s="16">
        <f t="shared" si="143"/>
        <v>0</v>
      </c>
      <c r="Z21" s="16">
        <f t="shared" si="144"/>
        <v>0</v>
      </c>
      <c r="AA21" s="16">
        <f t="shared" si="145"/>
        <v>0</v>
      </c>
      <c r="AB21" s="16">
        <f t="shared" si="146"/>
        <v>0</v>
      </c>
      <c r="AC21" s="16">
        <f t="shared" si="147"/>
        <v>0</v>
      </c>
      <c r="AD21" s="16">
        <f t="shared" si="148"/>
        <v>0</v>
      </c>
      <c r="AE21" s="16">
        <f t="shared" si="149"/>
        <v>0</v>
      </c>
      <c r="AF21" s="16">
        <f t="shared" si="150"/>
        <v>0</v>
      </c>
      <c r="AG21" s="16">
        <f t="shared" si="158"/>
        <v>0</v>
      </c>
      <c r="AH21" s="16">
        <f t="shared" si="151"/>
        <v>0</v>
      </c>
      <c r="AI21" s="16">
        <f t="shared" si="152"/>
        <v>0</v>
      </c>
      <c r="AJ21" s="16">
        <f t="shared" si="153"/>
        <v>0</v>
      </c>
      <c r="AK21" s="16">
        <f t="shared" si="154"/>
        <v>0</v>
      </c>
      <c r="AL21" s="16">
        <f t="shared" si="155"/>
        <v>0</v>
      </c>
      <c r="AM21" s="16">
        <f t="shared" si="156"/>
        <v>0</v>
      </c>
      <c r="AN21" s="16">
        <f t="shared" si="157"/>
        <v>0</v>
      </c>
      <c r="AO21" s="16">
        <f t="shared" si="71"/>
        <v>0</v>
      </c>
      <c r="AP21" s="32">
        <f t="shared" si="3"/>
        <v>0</v>
      </c>
      <c r="AQ21" s="90">
        <f t="shared" si="4"/>
        <v>0</v>
      </c>
      <c r="AR21" s="92"/>
      <c r="AS21" s="118" t="s">
        <v>209</v>
      </c>
      <c r="AT21" s="110"/>
      <c r="AU21" s="40" t="s">
        <v>4</v>
      </c>
      <c r="AV21" s="87" t="s">
        <v>4</v>
      </c>
      <c r="AW21" s="40" t="s">
        <v>4</v>
      </c>
      <c r="AX21" s="40" t="s">
        <v>4</v>
      </c>
      <c r="AY21" s="39" t="s">
        <v>6</v>
      </c>
      <c r="AZ21" s="40" t="s">
        <v>6</v>
      </c>
      <c r="BA21" s="40" t="s">
        <v>6</v>
      </c>
      <c r="BB21" s="86" t="s">
        <v>4</v>
      </c>
      <c r="BC21" s="101"/>
      <c r="BD21" s="40"/>
      <c r="BE21" s="30"/>
      <c r="BF21" s="40"/>
      <c r="BG21" s="40"/>
      <c r="BH21" s="39"/>
      <c r="BI21" s="40"/>
      <c r="BJ21" s="40"/>
      <c r="BK21" s="31"/>
      <c r="BL21" s="16">
        <f t="shared" si="95"/>
        <v>0</v>
      </c>
      <c r="BM21" s="16">
        <f t="shared" si="96"/>
        <v>0</v>
      </c>
      <c r="BN21" s="16">
        <f t="shared" si="97"/>
        <v>0</v>
      </c>
      <c r="BO21" s="16">
        <f t="shared" si="98"/>
        <v>0</v>
      </c>
      <c r="BP21" s="16">
        <f t="shared" si="99"/>
        <v>0</v>
      </c>
      <c r="BQ21" s="16">
        <f t="shared" si="100"/>
        <v>1</v>
      </c>
      <c r="BR21" s="16">
        <f t="shared" si="101"/>
        <v>1</v>
      </c>
      <c r="BS21" s="16">
        <f t="shared" si="102"/>
        <v>1</v>
      </c>
      <c r="BT21" s="16">
        <f t="shared" si="103"/>
        <v>0</v>
      </c>
      <c r="BU21" s="16">
        <f t="shared" si="104"/>
        <v>0</v>
      </c>
      <c r="BV21" s="16">
        <f t="shared" si="105"/>
        <v>0</v>
      </c>
      <c r="BW21" s="16">
        <f t="shared" si="106"/>
        <v>0</v>
      </c>
      <c r="BX21" s="16">
        <f t="shared" si="107"/>
        <v>0</v>
      </c>
      <c r="BY21" s="16">
        <f t="shared" si="108"/>
        <v>0</v>
      </c>
      <c r="BZ21" s="16">
        <f t="shared" si="109"/>
        <v>0</v>
      </c>
      <c r="CA21" s="16">
        <f t="shared" si="110"/>
        <v>0</v>
      </c>
      <c r="CB21" s="16">
        <f t="shared" si="111"/>
        <v>0</v>
      </c>
      <c r="CC21" s="16">
        <f t="shared" si="112"/>
        <v>0</v>
      </c>
      <c r="CD21" s="16">
        <f t="shared" si="113"/>
        <v>3</v>
      </c>
      <c r="CE21" s="16">
        <f t="shared" si="114"/>
        <v>0</v>
      </c>
      <c r="CF21" s="16">
        <f t="shared" si="115"/>
        <v>3</v>
      </c>
      <c r="CG21" s="32">
        <f t="shared" si="116"/>
        <v>0</v>
      </c>
      <c r="CH21" s="90">
        <f t="shared" si="117"/>
        <v>3</v>
      </c>
      <c r="CI21" s="93"/>
      <c r="CJ21" s="98"/>
      <c r="CK21" s="85"/>
      <c r="CL21" s="40"/>
      <c r="CM21" s="39"/>
      <c r="CN21" s="40"/>
      <c r="CO21" s="40"/>
      <c r="CP21" s="39"/>
      <c r="CQ21" s="40"/>
      <c r="CR21" s="40"/>
      <c r="CS21" s="39"/>
      <c r="CT21" s="40"/>
      <c r="CU21" s="40"/>
      <c r="CV21" s="87"/>
      <c r="CW21" s="40"/>
      <c r="CX21" s="40"/>
      <c r="CY21" s="39"/>
      <c r="CZ21" s="38"/>
      <c r="DA21" s="38"/>
      <c r="DB21" s="16"/>
      <c r="DC21" s="16">
        <f t="shared" si="118"/>
        <v>0</v>
      </c>
      <c r="DD21" s="16">
        <f t="shared" si="119"/>
        <v>0</v>
      </c>
      <c r="DE21" s="16">
        <f t="shared" si="120"/>
        <v>0</v>
      </c>
      <c r="DF21" s="16">
        <f t="shared" si="121"/>
        <v>0</v>
      </c>
      <c r="DG21" s="16">
        <f t="shared" si="122"/>
        <v>0</v>
      </c>
      <c r="DH21" s="16">
        <f t="shared" si="123"/>
        <v>0</v>
      </c>
      <c r="DI21" s="16">
        <f t="shared" si="124"/>
        <v>0</v>
      </c>
      <c r="DJ21" s="16">
        <f t="shared" si="125"/>
        <v>0</v>
      </c>
      <c r="DK21" s="16">
        <f t="shared" si="126"/>
        <v>0</v>
      </c>
      <c r="DL21" s="16">
        <f t="shared" si="127"/>
        <v>0</v>
      </c>
      <c r="DM21" s="16">
        <f t="shared" si="128"/>
        <v>0</v>
      </c>
      <c r="DN21" s="16">
        <f t="shared" si="129"/>
        <v>0</v>
      </c>
      <c r="DO21" s="16">
        <f t="shared" si="130"/>
        <v>0</v>
      </c>
      <c r="DP21" s="16">
        <f t="shared" si="131"/>
        <v>0</v>
      </c>
      <c r="DQ21" s="16">
        <f t="shared" si="132"/>
        <v>0</v>
      </c>
      <c r="DR21" s="16">
        <f t="shared" si="133"/>
        <v>0</v>
      </c>
      <c r="DS21" s="16">
        <f t="shared" si="134"/>
        <v>0</v>
      </c>
      <c r="DT21" s="16">
        <f t="shared" si="135"/>
        <v>0</v>
      </c>
      <c r="DU21" s="16">
        <f t="shared" si="136"/>
        <v>0</v>
      </c>
      <c r="DV21" s="16">
        <f t="shared" si="137"/>
        <v>0</v>
      </c>
      <c r="DW21" s="16">
        <f t="shared" si="138"/>
        <v>0</v>
      </c>
      <c r="DX21" s="32">
        <f t="shared" si="139"/>
        <v>0</v>
      </c>
      <c r="DY21" s="32">
        <f t="shared" si="140"/>
        <v>3</v>
      </c>
      <c r="EA21" s="122"/>
    </row>
    <row r="22" spans="1:131" s="9" customFormat="1" x14ac:dyDescent="0.2">
      <c r="A22" s="156">
        <v>34397</v>
      </c>
      <c r="B22" s="116">
        <v>24</v>
      </c>
      <c r="C22" s="114" t="s">
        <v>144</v>
      </c>
      <c r="D22" s="113">
        <v>514150</v>
      </c>
      <c r="E22" s="96" t="s">
        <v>4</v>
      </c>
      <c r="F22" s="40" t="s">
        <v>4</v>
      </c>
      <c r="G22" s="117" t="s">
        <v>4</v>
      </c>
      <c r="H22" s="88"/>
      <c r="I22" s="40" t="s">
        <v>4</v>
      </c>
      <c r="J22" s="39" t="s">
        <v>4</v>
      </c>
      <c r="K22" s="40" t="s">
        <v>4</v>
      </c>
      <c r="L22" s="128" t="s">
        <v>4</v>
      </c>
      <c r="M22" s="39" t="s">
        <v>4</v>
      </c>
      <c r="N22" s="40" t="s">
        <v>4</v>
      </c>
      <c r="O22" s="85" t="s">
        <v>6</v>
      </c>
      <c r="P22" s="39" t="s">
        <v>4</v>
      </c>
      <c r="Q22" s="40" t="s">
        <v>4</v>
      </c>
      <c r="R22" s="40" t="s">
        <v>5</v>
      </c>
      <c r="S22" s="39" t="s">
        <v>4</v>
      </c>
      <c r="T22" s="16" t="s">
        <v>4</v>
      </c>
      <c r="U22" s="16"/>
      <c r="V22" s="110"/>
      <c r="W22" s="16">
        <f t="shared" si="141"/>
        <v>0</v>
      </c>
      <c r="X22" s="16">
        <f t="shared" si="142"/>
        <v>0</v>
      </c>
      <c r="Y22" s="16">
        <f t="shared" si="143"/>
        <v>0</v>
      </c>
      <c r="Z22" s="16">
        <f t="shared" si="144"/>
        <v>0</v>
      </c>
      <c r="AA22" s="16">
        <f t="shared" si="145"/>
        <v>0</v>
      </c>
      <c r="AB22" s="16">
        <f t="shared" si="146"/>
        <v>0</v>
      </c>
      <c r="AC22" s="16">
        <f t="shared" si="147"/>
        <v>0</v>
      </c>
      <c r="AD22" s="16">
        <f t="shared" si="148"/>
        <v>0</v>
      </c>
      <c r="AE22" s="16">
        <f t="shared" si="149"/>
        <v>0</v>
      </c>
      <c r="AF22" s="16">
        <f t="shared" si="150"/>
        <v>0</v>
      </c>
      <c r="AG22" s="16">
        <f t="shared" si="158"/>
        <v>1</v>
      </c>
      <c r="AH22" s="16">
        <f t="shared" si="151"/>
        <v>0</v>
      </c>
      <c r="AI22" s="16">
        <f t="shared" si="152"/>
        <v>0</v>
      </c>
      <c r="AJ22" s="16">
        <f t="shared" si="153"/>
        <v>100</v>
      </c>
      <c r="AK22" s="16">
        <f t="shared" si="154"/>
        <v>0</v>
      </c>
      <c r="AL22" s="16">
        <f t="shared" si="155"/>
        <v>0</v>
      </c>
      <c r="AM22" s="16">
        <f t="shared" si="156"/>
        <v>0</v>
      </c>
      <c r="AN22" s="16">
        <f t="shared" si="157"/>
        <v>0</v>
      </c>
      <c r="AO22" s="16">
        <f t="shared" si="71"/>
        <v>101</v>
      </c>
      <c r="AP22" s="32">
        <f t="shared" si="3"/>
        <v>1</v>
      </c>
      <c r="AQ22" s="90">
        <f t="shared" si="4"/>
        <v>1</v>
      </c>
      <c r="AR22" s="92"/>
      <c r="AS22" s="114" t="s">
        <v>144</v>
      </c>
      <c r="AT22" s="110"/>
      <c r="AU22" s="40" t="s">
        <v>4</v>
      </c>
      <c r="AV22" s="87" t="s">
        <v>4</v>
      </c>
      <c r="AW22" s="40" t="s">
        <v>4</v>
      </c>
      <c r="AX22" s="40"/>
      <c r="AY22" s="39" t="s">
        <v>4</v>
      </c>
      <c r="AZ22" s="40" t="s">
        <v>4</v>
      </c>
      <c r="BA22" s="40"/>
      <c r="BB22" s="86" t="s">
        <v>4</v>
      </c>
      <c r="BC22" s="101"/>
      <c r="BD22" s="40"/>
      <c r="BE22" s="30"/>
      <c r="BF22" s="40"/>
      <c r="BG22" s="40"/>
      <c r="BH22" s="39"/>
      <c r="BI22" s="40"/>
      <c r="BJ22" s="40"/>
      <c r="BK22" s="31"/>
      <c r="BL22" s="16">
        <f t="shared" si="95"/>
        <v>0</v>
      </c>
      <c r="BM22" s="16">
        <f t="shared" si="96"/>
        <v>0</v>
      </c>
      <c r="BN22" s="16">
        <f t="shared" si="97"/>
        <v>0</v>
      </c>
      <c r="BO22" s="16">
        <f t="shared" si="98"/>
        <v>0</v>
      </c>
      <c r="BP22" s="16">
        <f t="shared" si="99"/>
        <v>0</v>
      </c>
      <c r="BQ22" s="16">
        <f t="shared" si="100"/>
        <v>0</v>
      </c>
      <c r="BR22" s="16">
        <f t="shared" si="101"/>
        <v>0</v>
      </c>
      <c r="BS22" s="16">
        <f t="shared" si="102"/>
        <v>0</v>
      </c>
      <c r="BT22" s="16">
        <f t="shared" si="103"/>
        <v>0</v>
      </c>
      <c r="BU22" s="16">
        <f t="shared" si="104"/>
        <v>0</v>
      </c>
      <c r="BV22" s="16">
        <f t="shared" si="105"/>
        <v>0</v>
      </c>
      <c r="BW22" s="16">
        <f t="shared" si="106"/>
        <v>0</v>
      </c>
      <c r="BX22" s="16">
        <f t="shared" si="107"/>
        <v>0</v>
      </c>
      <c r="BY22" s="16">
        <f t="shared" si="108"/>
        <v>0</v>
      </c>
      <c r="BZ22" s="16">
        <f t="shared" si="109"/>
        <v>0</v>
      </c>
      <c r="CA22" s="16">
        <f t="shared" si="110"/>
        <v>0</v>
      </c>
      <c r="CB22" s="16">
        <f t="shared" si="111"/>
        <v>0</v>
      </c>
      <c r="CC22" s="16">
        <f t="shared" si="112"/>
        <v>0</v>
      </c>
      <c r="CD22" s="16">
        <f t="shared" si="113"/>
        <v>0</v>
      </c>
      <c r="CE22" s="16">
        <f t="shared" si="114"/>
        <v>0</v>
      </c>
      <c r="CF22" s="16">
        <f t="shared" si="115"/>
        <v>0</v>
      </c>
      <c r="CG22" s="32">
        <f t="shared" si="116"/>
        <v>1</v>
      </c>
      <c r="CH22" s="90">
        <f t="shared" si="117"/>
        <v>1</v>
      </c>
      <c r="CI22" s="93"/>
      <c r="CJ22" s="98"/>
      <c r="CK22" s="85"/>
      <c r="CL22" s="40"/>
      <c r="CM22" s="39"/>
      <c r="CN22" s="40"/>
      <c r="CO22" s="40"/>
      <c r="CP22" s="39"/>
      <c r="CQ22" s="40"/>
      <c r="CR22" s="40"/>
      <c r="CS22" s="39"/>
      <c r="CT22" s="40"/>
      <c r="CU22" s="40"/>
      <c r="CV22" s="87"/>
      <c r="CW22" s="40"/>
      <c r="CX22" s="40"/>
      <c r="CY22" s="39"/>
      <c r="CZ22" s="38"/>
      <c r="DA22" s="38"/>
      <c r="DB22" s="16"/>
      <c r="DC22" s="16">
        <f t="shared" si="118"/>
        <v>0</v>
      </c>
      <c r="DD22" s="16">
        <f t="shared" si="119"/>
        <v>0</v>
      </c>
      <c r="DE22" s="16">
        <f t="shared" si="120"/>
        <v>0</v>
      </c>
      <c r="DF22" s="16">
        <f t="shared" si="121"/>
        <v>0</v>
      </c>
      <c r="DG22" s="16">
        <f t="shared" si="122"/>
        <v>0</v>
      </c>
      <c r="DH22" s="16">
        <f t="shared" si="123"/>
        <v>0</v>
      </c>
      <c r="DI22" s="16">
        <f t="shared" si="124"/>
        <v>0</v>
      </c>
      <c r="DJ22" s="16">
        <f t="shared" si="125"/>
        <v>0</v>
      </c>
      <c r="DK22" s="16">
        <f t="shared" si="126"/>
        <v>0</v>
      </c>
      <c r="DL22" s="16">
        <f t="shared" si="127"/>
        <v>0</v>
      </c>
      <c r="DM22" s="16">
        <f t="shared" si="128"/>
        <v>0</v>
      </c>
      <c r="DN22" s="16">
        <f t="shared" si="129"/>
        <v>0</v>
      </c>
      <c r="DO22" s="16">
        <f t="shared" si="130"/>
        <v>0</v>
      </c>
      <c r="DP22" s="16">
        <f t="shared" si="131"/>
        <v>0</v>
      </c>
      <c r="DQ22" s="16">
        <f t="shared" si="132"/>
        <v>0</v>
      </c>
      <c r="DR22" s="16">
        <f t="shared" si="133"/>
        <v>0</v>
      </c>
      <c r="DS22" s="16">
        <f t="shared" si="134"/>
        <v>0</v>
      </c>
      <c r="DT22" s="16">
        <f t="shared" si="135"/>
        <v>0</v>
      </c>
      <c r="DU22" s="16">
        <f t="shared" si="136"/>
        <v>0</v>
      </c>
      <c r="DV22" s="16">
        <f t="shared" si="137"/>
        <v>0</v>
      </c>
      <c r="DW22" s="16">
        <f t="shared" si="138"/>
        <v>0</v>
      </c>
      <c r="DX22" s="32">
        <f t="shared" si="139"/>
        <v>1</v>
      </c>
      <c r="DY22" s="32">
        <f t="shared" si="140"/>
        <v>1</v>
      </c>
      <c r="EA22" s="106"/>
    </row>
    <row r="23" spans="1:131" s="9" customFormat="1" x14ac:dyDescent="0.2">
      <c r="A23" s="156">
        <v>34397</v>
      </c>
      <c r="B23" s="51">
        <v>25</v>
      </c>
      <c r="C23" s="98" t="s">
        <v>219</v>
      </c>
      <c r="D23" s="97">
        <v>430089</v>
      </c>
      <c r="E23" s="96" t="s">
        <v>4</v>
      </c>
      <c r="F23" s="40" t="s">
        <v>4</v>
      </c>
      <c r="G23" s="117" t="s">
        <v>4</v>
      </c>
      <c r="H23" s="88"/>
      <c r="I23" s="40" t="s">
        <v>4</v>
      </c>
      <c r="J23" s="39" t="s">
        <v>4</v>
      </c>
      <c r="K23" s="40" t="s">
        <v>4</v>
      </c>
      <c r="L23" s="128" t="s">
        <v>4</v>
      </c>
      <c r="M23" s="39" t="s">
        <v>4</v>
      </c>
      <c r="N23" s="40" t="s">
        <v>4</v>
      </c>
      <c r="O23" s="85" t="s">
        <v>4</v>
      </c>
      <c r="P23" s="39" t="s">
        <v>4</v>
      </c>
      <c r="Q23" s="40" t="s">
        <v>4</v>
      </c>
      <c r="R23" s="40" t="s">
        <v>4</v>
      </c>
      <c r="S23" s="39" t="s">
        <v>4</v>
      </c>
      <c r="T23" s="16" t="s">
        <v>4</v>
      </c>
      <c r="U23" s="16" t="s">
        <v>95</v>
      </c>
      <c r="V23" s="110"/>
      <c r="W23" s="16">
        <f t="shared" si="141"/>
        <v>0</v>
      </c>
      <c r="X23" s="16">
        <f t="shared" si="142"/>
        <v>0</v>
      </c>
      <c r="Y23" s="16">
        <f t="shared" si="143"/>
        <v>0</v>
      </c>
      <c r="Z23" s="16">
        <f t="shared" si="144"/>
        <v>0</v>
      </c>
      <c r="AA23" s="16">
        <f t="shared" si="145"/>
        <v>0</v>
      </c>
      <c r="AB23" s="16">
        <f t="shared" si="146"/>
        <v>0</v>
      </c>
      <c r="AC23" s="16">
        <f t="shared" si="147"/>
        <v>0</v>
      </c>
      <c r="AD23" s="16">
        <f t="shared" si="148"/>
        <v>0</v>
      </c>
      <c r="AE23" s="16">
        <f t="shared" si="149"/>
        <v>0</v>
      </c>
      <c r="AF23" s="16">
        <f t="shared" si="150"/>
        <v>0</v>
      </c>
      <c r="AG23" s="16">
        <f t="shared" si="158"/>
        <v>0</v>
      </c>
      <c r="AH23" s="16">
        <f t="shared" si="151"/>
        <v>0</v>
      </c>
      <c r="AI23" s="16">
        <f t="shared" si="152"/>
        <v>0</v>
      </c>
      <c r="AJ23" s="16">
        <f t="shared" si="153"/>
        <v>0</v>
      </c>
      <c r="AK23" s="16">
        <f t="shared" si="154"/>
        <v>0</v>
      </c>
      <c r="AL23" s="16">
        <f t="shared" si="155"/>
        <v>0</v>
      </c>
      <c r="AM23" s="16">
        <f t="shared" si="156"/>
        <v>0</v>
      </c>
      <c r="AN23" s="16">
        <f t="shared" si="157"/>
        <v>0</v>
      </c>
      <c r="AO23" s="16">
        <f t="shared" si="71"/>
        <v>0</v>
      </c>
      <c r="AP23" s="32">
        <f t="shared" si="3"/>
        <v>0</v>
      </c>
      <c r="AQ23" s="90">
        <f t="shared" si="4"/>
        <v>0</v>
      </c>
      <c r="AR23" s="92"/>
      <c r="AS23" s="98" t="s">
        <v>219</v>
      </c>
      <c r="AT23" s="110"/>
      <c r="AU23" s="40" t="s">
        <v>4</v>
      </c>
      <c r="AV23" s="87" t="s">
        <v>4</v>
      </c>
      <c r="AW23" s="40" t="s">
        <v>4</v>
      </c>
      <c r="AX23" s="40" t="s">
        <v>4</v>
      </c>
      <c r="AY23" s="39" t="s">
        <v>4</v>
      </c>
      <c r="AZ23" s="40" t="s">
        <v>4</v>
      </c>
      <c r="BA23" s="40" t="s">
        <v>4</v>
      </c>
      <c r="BB23" s="86" t="s">
        <v>4</v>
      </c>
      <c r="BC23" s="101"/>
      <c r="BD23" s="40"/>
      <c r="BE23" s="30"/>
      <c r="BF23" s="40"/>
      <c r="BG23" s="40"/>
      <c r="BH23" s="39"/>
      <c r="BI23" s="40"/>
      <c r="BJ23" s="40"/>
      <c r="BK23" s="31"/>
      <c r="BL23" s="16">
        <f t="shared" si="95"/>
        <v>0</v>
      </c>
      <c r="BM23" s="16">
        <f t="shared" si="96"/>
        <v>0</v>
      </c>
      <c r="BN23" s="16">
        <f t="shared" si="97"/>
        <v>0</v>
      </c>
      <c r="BO23" s="16">
        <f t="shared" si="98"/>
        <v>0</v>
      </c>
      <c r="BP23" s="16">
        <f t="shared" si="99"/>
        <v>0</v>
      </c>
      <c r="BQ23" s="16">
        <f t="shared" si="100"/>
        <v>0</v>
      </c>
      <c r="BR23" s="16">
        <f t="shared" si="101"/>
        <v>0</v>
      </c>
      <c r="BS23" s="16">
        <f t="shared" si="102"/>
        <v>0</v>
      </c>
      <c r="BT23" s="16">
        <f t="shared" si="103"/>
        <v>0</v>
      </c>
      <c r="BU23" s="16">
        <f t="shared" si="104"/>
        <v>0</v>
      </c>
      <c r="BV23" s="16">
        <f t="shared" si="105"/>
        <v>0</v>
      </c>
      <c r="BW23" s="16">
        <f t="shared" si="106"/>
        <v>0</v>
      </c>
      <c r="BX23" s="16">
        <f t="shared" si="107"/>
        <v>0</v>
      </c>
      <c r="BY23" s="16">
        <f t="shared" si="108"/>
        <v>0</v>
      </c>
      <c r="BZ23" s="16">
        <f t="shared" si="109"/>
        <v>0</v>
      </c>
      <c r="CA23" s="16">
        <f t="shared" si="110"/>
        <v>0</v>
      </c>
      <c r="CB23" s="16">
        <f t="shared" si="111"/>
        <v>0</v>
      </c>
      <c r="CC23" s="16">
        <f t="shared" si="112"/>
        <v>0</v>
      </c>
      <c r="CD23" s="16">
        <f t="shared" si="113"/>
        <v>0</v>
      </c>
      <c r="CE23" s="16">
        <f t="shared" si="114"/>
        <v>0</v>
      </c>
      <c r="CF23" s="16">
        <f t="shared" si="115"/>
        <v>0</v>
      </c>
      <c r="CG23" s="32">
        <f t="shared" si="116"/>
        <v>0</v>
      </c>
      <c r="CH23" s="90">
        <f t="shared" si="117"/>
        <v>0</v>
      </c>
      <c r="CI23" s="93"/>
      <c r="CJ23" s="98"/>
      <c r="CK23" s="85"/>
      <c r="CL23" s="40"/>
      <c r="CM23" s="39"/>
      <c r="CN23" s="40"/>
      <c r="CO23" s="40"/>
      <c r="CP23" s="39"/>
      <c r="CQ23" s="40"/>
      <c r="CR23" s="40"/>
      <c r="CS23" s="39"/>
      <c r="CT23" s="40"/>
      <c r="CU23" s="40"/>
      <c r="CV23" s="87"/>
      <c r="CW23" s="40"/>
      <c r="CX23" s="40"/>
      <c r="CY23" s="39"/>
      <c r="CZ23" s="38"/>
      <c r="DA23" s="38"/>
      <c r="DB23" s="16"/>
      <c r="DC23" s="16">
        <f t="shared" si="118"/>
        <v>0</v>
      </c>
      <c r="DD23" s="16">
        <f t="shared" si="119"/>
        <v>0</v>
      </c>
      <c r="DE23" s="16">
        <f t="shared" si="120"/>
        <v>0</v>
      </c>
      <c r="DF23" s="16">
        <f t="shared" si="121"/>
        <v>0</v>
      </c>
      <c r="DG23" s="16">
        <f t="shared" si="122"/>
        <v>0</v>
      </c>
      <c r="DH23" s="16">
        <f t="shared" si="123"/>
        <v>0</v>
      </c>
      <c r="DI23" s="16">
        <f t="shared" si="124"/>
        <v>0</v>
      </c>
      <c r="DJ23" s="16">
        <f t="shared" si="125"/>
        <v>0</v>
      </c>
      <c r="DK23" s="16">
        <f t="shared" si="126"/>
        <v>0</v>
      </c>
      <c r="DL23" s="16">
        <f t="shared" si="127"/>
        <v>0</v>
      </c>
      <c r="DM23" s="16">
        <f t="shared" si="128"/>
        <v>0</v>
      </c>
      <c r="DN23" s="16">
        <f t="shared" si="129"/>
        <v>0</v>
      </c>
      <c r="DO23" s="16">
        <f t="shared" si="130"/>
        <v>0</v>
      </c>
      <c r="DP23" s="16">
        <f t="shared" si="131"/>
        <v>0</v>
      </c>
      <c r="DQ23" s="16">
        <f t="shared" si="132"/>
        <v>0</v>
      </c>
      <c r="DR23" s="16">
        <f t="shared" si="133"/>
        <v>0</v>
      </c>
      <c r="DS23" s="16">
        <f t="shared" si="134"/>
        <v>0</v>
      </c>
      <c r="DT23" s="16">
        <f t="shared" si="135"/>
        <v>0</v>
      </c>
      <c r="DU23" s="16">
        <f t="shared" si="136"/>
        <v>0</v>
      </c>
      <c r="DV23" s="16">
        <f t="shared" si="137"/>
        <v>0</v>
      </c>
      <c r="DW23" s="16">
        <f t="shared" si="138"/>
        <v>0</v>
      </c>
      <c r="DX23" s="32">
        <f t="shared" si="139"/>
        <v>0</v>
      </c>
      <c r="DY23" s="32">
        <f t="shared" si="140"/>
        <v>0</v>
      </c>
      <c r="EA23" s="106"/>
    </row>
    <row r="24" spans="1:131" s="9" customFormat="1" x14ac:dyDescent="0.2">
      <c r="A24" s="156">
        <v>34397</v>
      </c>
      <c r="B24" s="116">
        <v>26</v>
      </c>
      <c r="C24" s="114" t="s">
        <v>145</v>
      </c>
      <c r="D24" s="113">
        <v>433513</v>
      </c>
      <c r="E24" s="96" t="s">
        <v>4</v>
      </c>
      <c r="F24" s="40" t="s">
        <v>4</v>
      </c>
      <c r="G24" s="117" t="s">
        <v>4</v>
      </c>
      <c r="H24" s="88"/>
      <c r="I24" s="40" t="s">
        <v>4</v>
      </c>
      <c r="J24" s="39" t="s">
        <v>4</v>
      </c>
      <c r="K24" s="40" t="s">
        <v>4</v>
      </c>
      <c r="L24" s="128" t="s">
        <v>4</v>
      </c>
      <c r="M24" s="39" t="s">
        <v>6</v>
      </c>
      <c r="N24" s="40" t="s">
        <v>4</v>
      </c>
      <c r="O24" s="85" t="s">
        <v>4</v>
      </c>
      <c r="P24" s="39" t="s">
        <v>4</v>
      </c>
      <c r="Q24" s="40" t="s">
        <v>4</v>
      </c>
      <c r="R24" s="40" t="s">
        <v>4</v>
      </c>
      <c r="S24" s="39" t="s">
        <v>4</v>
      </c>
      <c r="T24" s="16" t="s">
        <v>4</v>
      </c>
      <c r="U24" s="16" t="s">
        <v>4</v>
      </c>
      <c r="V24" s="110"/>
      <c r="W24" s="16">
        <f t="shared" si="141"/>
        <v>0</v>
      </c>
      <c r="X24" s="16">
        <f t="shared" si="142"/>
        <v>0</v>
      </c>
      <c r="Y24" s="16">
        <f t="shared" si="143"/>
        <v>0</v>
      </c>
      <c r="Z24" s="16">
        <f t="shared" si="144"/>
        <v>0</v>
      </c>
      <c r="AA24" s="16">
        <f t="shared" si="145"/>
        <v>0</v>
      </c>
      <c r="AB24" s="16">
        <f t="shared" si="146"/>
        <v>0</v>
      </c>
      <c r="AC24" s="16">
        <f t="shared" si="147"/>
        <v>0</v>
      </c>
      <c r="AD24" s="16">
        <f t="shared" si="148"/>
        <v>0</v>
      </c>
      <c r="AE24" s="16">
        <f t="shared" si="149"/>
        <v>1</v>
      </c>
      <c r="AF24" s="16">
        <f t="shared" si="150"/>
        <v>0</v>
      </c>
      <c r="AG24" s="16">
        <f t="shared" si="158"/>
        <v>0</v>
      </c>
      <c r="AH24" s="16">
        <f t="shared" si="151"/>
        <v>0</v>
      </c>
      <c r="AI24" s="16">
        <f t="shared" si="152"/>
        <v>0</v>
      </c>
      <c r="AJ24" s="16">
        <f t="shared" si="153"/>
        <v>0</v>
      </c>
      <c r="AK24" s="16">
        <f t="shared" si="154"/>
        <v>0</v>
      </c>
      <c r="AL24" s="16">
        <f t="shared" si="155"/>
        <v>0</v>
      </c>
      <c r="AM24" s="16">
        <f t="shared" si="156"/>
        <v>0</v>
      </c>
      <c r="AN24" s="16">
        <f t="shared" si="157"/>
        <v>0</v>
      </c>
      <c r="AO24" s="16">
        <f t="shared" si="71"/>
        <v>1</v>
      </c>
      <c r="AP24" s="32">
        <f t="shared" si="3"/>
        <v>0</v>
      </c>
      <c r="AQ24" s="90">
        <f t="shared" si="4"/>
        <v>1</v>
      </c>
      <c r="AR24" s="92"/>
      <c r="AS24" s="114" t="s">
        <v>145</v>
      </c>
      <c r="AT24" s="110"/>
      <c r="AU24" s="40" t="s">
        <v>4</v>
      </c>
      <c r="AV24" s="87" t="s">
        <v>4</v>
      </c>
      <c r="AW24" s="40" t="s">
        <v>4</v>
      </c>
      <c r="AX24" s="40" t="s">
        <v>4</v>
      </c>
      <c r="AY24" s="39" t="s">
        <v>4</v>
      </c>
      <c r="AZ24" s="40" t="s">
        <v>4</v>
      </c>
      <c r="BA24" s="40" t="s">
        <v>4</v>
      </c>
      <c r="BB24" s="86" t="s">
        <v>4</v>
      </c>
      <c r="BC24" s="101"/>
      <c r="BD24" s="40"/>
      <c r="BE24" s="30"/>
      <c r="BF24" s="40"/>
      <c r="BG24" s="40"/>
      <c r="BH24" s="39"/>
      <c r="BI24" s="40"/>
      <c r="BJ24" s="40"/>
      <c r="BK24" s="31"/>
      <c r="BL24" s="16">
        <f t="shared" si="95"/>
        <v>0</v>
      </c>
      <c r="BM24" s="16">
        <f t="shared" si="96"/>
        <v>0</v>
      </c>
      <c r="BN24" s="16">
        <f t="shared" si="97"/>
        <v>0</v>
      </c>
      <c r="BO24" s="16">
        <f t="shared" si="98"/>
        <v>0</v>
      </c>
      <c r="BP24" s="16">
        <f t="shared" si="99"/>
        <v>0</v>
      </c>
      <c r="BQ24" s="16">
        <f t="shared" si="100"/>
        <v>0</v>
      </c>
      <c r="BR24" s="16">
        <f t="shared" si="101"/>
        <v>0</v>
      </c>
      <c r="BS24" s="16">
        <f t="shared" si="102"/>
        <v>0</v>
      </c>
      <c r="BT24" s="16">
        <f t="shared" si="103"/>
        <v>0</v>
      </c>
      <c r="BU24" s="16">
        <f t="shared" si="104"/>
        <v>0</v>
      </c>
      <c r="BV24" s="16">
        <f t="shared" si="105"/>
        <v>0</v>
      </c>
      <c r="BW24" s="16">
        <f t="shared" si="106"/>
        <v>0</v>
      </c>
      <c r="BX24" s="16">
        <f t="shared" si="107"/>
        <v>0</v>
      </c>
      <c r="BY24" s="16">
        <f t="shared" si="108"/>
        <v>0</v>
      </c>
      <c r="BZ24" s="16">
        <f t="shared" si="109"/>
        <v>0</v>
      </c>
      <c r="CA24" s="16">
        <f t="shared" si="110"/>
        <v>0</v>
      </c>
      <c r="CB24" s="16">
        <f t="shared" si="111"/>
        <v>0</v>
      </c>
      <c r="CC24" s="16">
        <f t="shared" si="112"/>
        <v>0</v>
      </c>
      <c r="CD24" s="16">
        <f t="shared" si="113"/>
        <v>0</v>
      </c>
      <c r="CE24" s="16">
        <f t="shared" si="114"/>
        <v>0</v>
      </c>
      <c r="CF24" s="16">
        <f t="shared" si="115"/>
        <v>0</v>
      </c>
      <c r="CG24" s="32">
        <f t="shared" si="116"/>
        <v>0</v>
      </c>
      <c r="CH24" s="90">
        <f t="shared" si="117"/>
        <v>1</v>
      </c>
      <c r="CI24" s="93"/>
      <c r="CJ24" s="98"/>
      <c r="CK24" s="85"/>
      <c r="CL24" s="40"/>
      <c r="CM24" s="39"/>
      <c r="CN24" s="40"/>
      <c r="CO24" s="40"/>
      <c r="CP24" s="39"/>
      <c r="CQ24" s="40"/>
      <c r="CR24" s="40"/>
      <c r="CS24" s="39"/>
      <c r="CT24" s="40"/>
      <c r="CU24" s="40"/>
      <c r="CV24" s="87"/>
      <c r="CW24" s="40"/>
      <c r="CX24" s="40"/>
      <c r="CY24" s="39"/>
      <c r="CZ24" s="38"/>
      <c r="DA24" s="38"/>
      <c r="DB24" s="16"/>
      <c r="DC24" s="16">
        <f t="shared" si="118"/>
        <v>0</v>
      </c>
      <c r="DD24" s="16">
        <f t="shared" si="119"/>
        <v>0</v>
      </c>
      <c r="DE24" s="16">
        <f t="shared" si="120"/>
        <v>0</v>
      </c>
      <c r="DF24" s="16">
        <f t="shared" si="121"/>
        <v>0</v>
      </c>
      <c r="DG24" s="16">
        <f t="shared" si="122"/>
        <v>0</v>
      </c>
      <c r="DH24" s="16">
        <f t="shared" si="123"/>
        <v>0</v>
      </c>
      <c r="DI24" s="16">
        <f t="shared" si="124"/>
        <v>0</v>
      </c>
      <c r="DJ24" s="16">
        <f t="shared" si="125"/>
        <v>0</v>
      </c>
      <c r="DK24" s="16">
        <f t="shared" si="126"/>
        <v>0</v>
      </c>
      <c r="DL24" s="16">
        <f t="shared" si="127"/>
        <v>0</v>
      </c>
      <c r="DM24" s="16">
        <f t="shared" si="128"/>
        <v>0</v>
      </c>
      <c r="DN24" s="16">
        <f t="shared" si="129"/>
        <v>0</v>
      </c>
      <c r="DO24" s="16">
        <f t="shared" si="130"/>
        <v>0</v>
      </c>
      <c r="DP24" s="16">
        <f t="shared" si="131"/>
        <v>0</v>
      </c>
      <c r="DQ24" s="16">
        <f t="shared" si="132"/>
        <v>0</v>
      </c>
      <c r="DR24" s="16">
        <f t="shared" si="133"/>
        <v>0</v>
      </c>
      <c r="DS24" s="16">
        <f t="shared" si="134"/>
        <v>0</v>
      </c>
      <c r="DT24" s="16">
        <f t="shared" si="135"/>
        <v>0</v>
      </c>
      <c r="DU24" s="16">
        <f t="shared" si="136"/>
        <v>0</v>
      </c>
      <c r="DV24" s="16">
        <f t="shared" si="137"/>
        <v>0</v>
      </c>
      <c r="DW24" s="16">
        <f t="shared" si="138"/>
        <v>0</v>
      </c>
      <c r="DX24" s="32">
        <f t="shared" si="139"/>
        <v>0</v>
      </c>
      <c r="DY24" s="32">
        <f t="shared" si="140"/>
        <v>1</v>
      </c>
      <c r="EA24" s="106"/>
    </row>
    <row r="25" spans="1:131" s="9" customFormat="1" x14ac:dyDescent="0.2">
      <c r="A25" s="156">
        <v>34397</v>
      </c>
      <c r="B25" s="51">
        <v>27</v>
      </c>
      <c r="C25" s="114" t="s">
        <v>148</v>
      </c>
      <c r="D25" s="113">
        <v>77868</v>
      </c>
      <c r="E25" s="96" t="s">
        <v>4</v>
      </c>
      <c r="F25" s="40" t="s">
        <v>4</v>
      </c>
      <c r="G25" s="117" t="s">
        <v>4</v>
      </c>
      <c r="H25" s="88"/>
      <c r="I25" s="40" t="s">
        <v>4</v>
      </c>
      <c r="J25" s="39" t="s">
        <v>4</v>
      </c>
      <c r="K25" s="40" t="s">
        <v>4</v>
      </c>
      <c r="L25" s="128" t="s">
        <v>4</v>
      </c>
      <c r="M25" s="39" t="s">
        <v>4</v>
      </c>
      <c r="N25" s="40" t="s">
        <v>4</v>
      </c>
      <c r="O25" s="85" t="s">
        <v>4</v>
      </c>
      <c r="P25" s="39" t="s">
        <v>4</v>
      </c>
      <c r="Q25" s="40" t="s">
        <v>4</v>
      </c>
      <c r="R25" s="40" t="s">
        <v>4</v>
      </c>
      <c r="S25" s="39" t="s">
        <v>4</v>
      </c>
      <c r="T25" s="16" t="s">
        <v>4</v>
      </c>
      <c r="U25" s="16" t="s">
        <v>4</v>
      </c>
      <c r="V25" s="110"/>
      <c r="W25" s="16">
        <f t="shared" si="141"/>
        <v>0</v>
      </c>
      <c r="X25" s="16">
        <f t="shared" si="142"/>
        <v>0</v>
      </c>
      <c r="Y25" s="16">
        <f t="shared" si="143"/>
        <v>0</v>
      </c>
      <c r="Z25" s="16">
        <f t="shared" si="144"/>
        <v>0</v>
      </c>
      <c r="AA25" s="16">
        <f t="shared" si="145"/>
        <v>0</v>
      </c>
      <c r="AB25" s="16">
        <f t="shared" si="146"/>
        <v>0</v>
      </c>
      <c r="AC25" s="16">
        <f t="shared" si="147"/>
        <v>0</v>
      </c>
      <c r="AD25" s="16">
        <f t="shared" si="148"/>
        <v>0</v>
      </c>
      <c r="AE25" s="16">
        <f t="shared" si="149"/>
        <v>0</v>
      </c>
      <c r="AF25" s="16">
        <f t="shared" si="150"/>
        <v>0</v>
      </c>
      <c r="AG25" s="16">
        <f t="shared" si="158"/>
        <v>0</v>
      </c>
      <c r="AH25" s="16">
        <f t="shared" si="151"/>
        <v>0</v>
      </c>
      <c r="AI25" s="16">
        <f t="shared" si="152"/>
        <v>0</v>
      </c>
      <c r="AJ25" s="16">
        <f t="shared" si="153"/>
        <v>0</v>
      </c>
      <c r="AK25" s="16">
        <f t="shared" si="154"/>
        <v>0</v>
      </c>
      <c r="AL25" s="16">
        <f t="shared" si="155"/>
        <v>0</v>
      </c>
      <c r="AM25" s="16">
        <f t="shared" si="156"/>
        <v>0</v>
      </c>
      <c r="AN25" s="16">
        <f t="shared" si="157"/>
        <v>0</v>
      </c>
      <c r="AO25" s="16">
        <f t="shared" si="71"/>
        <v>0</v>
      </c>
      <c r="AP25" s="32">
        <f t="shared" si="3"/>
        <v>0</v>
      </c>
      <c r="AQ25" s="90">
        <f t="shared" si="4"/>
        <v>0</v>
      </c>
      <c r="AR25" s="92"/>
      <c r="AS25" s="114" t="s">
        <v>148</v>
      </c>
      <c r="AT25" s="110"/>
      <c r="AU25" s="40" t="s">
        <v>5</v>
      </c>
      <c r="AV25" s="87" t="s">
        <v>6</v>
      </c>
      <c r="AW25" s="40" t="s">
        <v>4</v>
      </c>
      <c r="AX25" s="40" t="s">
        <v>4</v>
      </c>
      <c r="AY25" s="39" t="s">
        <v>203</v>
      </c>
      <c r="AZ25" s="40"/>
      <c r="BA25" s="40" t="s">
        <v>4</v>
      </c>
      <c r="BB25" s="86" t="s">
        <v>4</v>
      </c>
      <c r="BC25" s="101"/>
      <c r="BD25" s="40"/>
      <c r="BE25" s="30"/>
      <c r="BF25" s="40"/>
      <c r="BG25" s="40"/>
      <c r="BH25" s="39"/>
      <c r="BI25" s="40"/>
      <c r="BJ25" s="40"/>
      <c r="BK25" s="31"/>
      <c r="BL25" s="16">
        <f t="shared" si="95"/>
        <v>0</v>
      </c>
      <c r="BM25" s="16">
        <f t="shared" si="96"/>
        <v>100</v>
      </c>
      <c r="BN25" s="16">
        <f t="shared" si="97"/>
        <v>1</v>
      </c>
      <c r="BO25" s="16">
        <f t="shared" si="98"/>
        <v>0</v>
      </c>
      <c r="BP25" s="16">
        <f t="shared" si="99"/>
        <v>0</v>
      </c>
      <c r="BQ25" s="16">
        <f t="shared" si="100"/>
        <v>0</v>
      </c>
      <c r="BR25" s="16">
        <f t="shared" si="101"/>
        <v>0</v>
      </c>
      <c r="BS25" s="16">
        <f t="shared" si="102"/>
        <v>0</v>
      </c>
      <c r="BT25" s="16">
        <f t="shared" si="103"/>
        <v>0</v>
      </c>
      <c r="BU25" s="16">
        <f t="shared" si="104"/>
        <v>0</v>
      </c>
      <c r="BV25" s="16">
        <f t="shared" si="105"/>
        <v>0</v>
      </c>
      <c r="BW25" s="16">
        <f t="shared" si="106"/>
        <v>0</v>
      </c>
      <c r="BX25" s="16">
        <f t="shared" si="107"/>
        <v>0</v>
      </c>
      <c r="BY25" s="16">
        <f t="shared" si="108"/>
        <v>0</v>
      </c>
      <c r="BZ25" s="16">
        <f t="shared" si="109"/>
        <v>0</v>
      </c>
      <c r="CA25" s="16">
        <f t="shared" si="110"/>
        <v>0</v>
      </c>
      <c r="CB25" s="16">
        <f t="shared" si="111"/>
        <v>0</v>
      </c>
      <c r="CC25" s="16">
        <f t="shared" si="112"/>
        <v>0</v>
      </c>
      <c r="CD25" s="16">
        <f t="shared" si="113"/>
        <v>101</v>
      </c>
      <c r="CE25" s="16">
        <f t="shared" si="114"/>
        <v>1</v>
      </c>
      <c r="CF25" s="16">
        <f t="shared" si="115"/>
        <v>1</v>
      </c>
      <c r="CG25" s="32">
        <f t="shared" si="116"/>
        <v>1</v>
      </c>
      <c r="CH25" s="90">
        <f t="shared" si="117"/>
        <v>1</v>
      </c>
      <c r="CI25" s="93"/>
      <c r="CJ25" s="98"/>
      <c r="CK25" s="85"/>
      <c r="CL25" s="40"/>
      <c r="CM25" s="39"/>
      <c r="CN25" s="40"/>
      <c r="CO25" s="40"/>
      <c r="CP25" s="39"/>
      <c r="CQ25" s="40"/>
      <c r="CR25" s="40"/>
      <c r="CS25" s="39"/>
      <c r="CT25" s="40"/>
      <c r="CU25" s="40"/>
      <c r="CV25" s="87"/>
      <c r="CW25" s="40"/>
      <c r="CX25" s="40"/>
      <c r="CY25" s="39"/>
      <c r="CZ25" s="38"/>
      <c r="DA25" s="38"/>
      <c r="DB25" s="16"/>
      <c r="DC25" s="16">
        <f t="shared" si="118"/>
        <v>0</v>
      </c>
      <c r="DD25" s="16">
        <f t="shared" si="119"/>
        <v>0</v>
      </c>
      <c r="DE25" s="16">
        <f t="shared" si="120"/>
        <v>0</v>
      </c>
      <c r="DF25" s="16">
        <f t="shared" si="121"/>
        <v>0</v>
      </c>
      <c r="DG25" s="16">
        <f t="shared" si="122"/>
        <v>0</v>
      </c>
      <c r="DH25" s="16">
        <f t="shared" si="123"/>
        <v>0</v>
      </c>
      <c r="DI25" s="16">
        <f t="shared" si="124"/>
        <v>0</v>
      </c>
      <c r="DJ25" s="16">
        <f t="shared" si="125"/>
        <v>0</v>
      </c>
      <c r="DK25" s="16">
        <f t="shared" si="126"/>
        <v>0</v>
      </c>
      <c r="DL25" s="16">
        <f t="shared" si="127"/>
        <v>0</v>
      </c>
      <c r="DM25" s="16">
        <f t="shared" si="128"/>
        <v>0</v>
      </c>
      <c r="DN25" s="16">
        <f t="shared" si="129"/>
        <v>0</v>
      </c>
      <c r="DO25" s="16">
        <f t="shared" si="130"/>
        <v>0</v>
      </c>
      <c r="DP25" s="16">
        <f t="shared" si="131"/>
        <v>0</v>
      </c>
      <c r="DQ25" s="16">
        <f t="shared" si="132"/>
        <v>0</v>
      </c>
      <c r="DR25" s="16">
        <f t="shared" si="133"/>
        <v>0</v>
      </c>
      <c r="DS25" s="16">
        <f t="shared" si="134"/>
        <v>0</v>
      </c>
      <c r="DT25" s="16">
        <f t="shared" si="135"/>
        <v>0</v>
      </c>
      <c r="DU25" s="16">
        <f t="shared" si="136"/>
        <v>0</v>
      </c>
      <c r="DV25" s="16">
        <f t="shared" si="137"/>
        <v>0</v>
      </c>
      <c r="DW25" s="16">
        <f t="shared" si="138"/>
        <v>0</v>
      </c>
      <c r="DX25" s="32">
        <f t="shared" si="139"/>
        <v>1</v>
      </c>
      <c r="DY25" s="32">
        <f t="shared" si="140"/>
        <v>1</v>
      </c>
      <c r="EA25" s="106"/>
    </row>
    <row r="26" spans="1:131" s="9" customFormat="1" x14ac:dyDescent="0.2">
      <c r="A26" s="156">
        <v>34397</v>
      </c>
      <c r="B26" s="116">
        <v>28</v>
      </c>
      <c r="C26" s="114" t="s">
        <v>149</v>
      </c>
      <c r="D26" s="113">
        <v>439574</v>
      </c>
      <c r="E26" s="96" t="s">
        <v>4</v>
      </c>
      <c r="F26" s="40" t="s">
        <v>4</v>
      </c>
      <c r="G26" s="117" t="s">
        <v>4</v>
      </c>
      <c r="H26" s="88"/>
      <c r="I26" s="40" t="s">
        <v>4</v>
      </c>
      <c r="J26" s="39" t="s">
        <v>4</v>
      </c>
      <c r="K26" s="40" t="s">
        <v>4</v>
      </c>
      <c r="L26" s="128" t="s">
        <v>4</v>
      </c>
      <c r="M26" s="39" t="s">
        <v>4</v>
      </c>
      <c r="N26" s="40" t="s">
        <v>4</v>
      </c>
      <c r="O26" s="85" t="s">
        <v>4</v>
      </c>
      <c r="P26" s="39" t="s">
        <v>4</v>
      </c>
      <c r="Q26" s="40" t="s">
        <v>4</v>
      </c>
      <c r="R26" s="40" t="s">
        <v>4</v>
      </c>
      <c r="S26" s="39" t="s">
        <v>4</v>
      </c>
      <c r="T26" s="16" t="s">
        <v>4</v>
      </c>
      <c r="U26" s="16" t="s">
        <v>4</v>
      </c>
      <c r="V26" s="110"/>
      <c r="W26" s="16">
        <f t="shared" si="141"/>
        <v>0</v>
      </c>
      <c r="X26" s="16">
        <f t="shared" si="142"/>
        <v>0</v>
      </c>
      <c r="Y26" s="16">
        <f t="shared" si="143"/>
        <v>0</v>
      </c>
      <c r="Z26" s="16">
        <f t="shared" si="144"/>
        <v>0</v>
      </c>
      <c r="AA26" s="16">
        <f t="shared" si="145"/>
        <v>0</v>
      </c>
      <c r="AB26" s="16">
        <f t="shared" si="146"/>
        <v>0</v>
      </c>
      <c r="AC26" s="16">
        <f t="shared" si="147"/>
        <v>0</v>
      </c>
      <c r="AD26" s="16">
        <f t="shared" si="148"/>
        <v>0</v>
      </c>
      <c r="AE26" s="16">
        <f t="shared" si="149"/>
        <v>0</v>
      </c>
      <c r="AF26" s="16">
        <f t="shared" si="150"/>
        <v>0</v>
      </c>
      <c r="AG26" s="16">
        <f t="shared" si="158"/>
        <v>0</v>
      </c>
      <c r="AH26" s="16">
        <f t="shared" si="151"/>
        <v>0</v>
      </c>
      <c r="AI26" s="16">
        <f t="shared" si="152"/>
        <v>0</v>
      </c>
      <c r="AJ26" s="16">
        <f t="shared" si="153"/>
        <v>0</v>
      </c>
      <c r="AK26" s="16">
        <f t="shared" si="154"/>
        <v>0</v>
      </c>
      <c r="AL26" s="16">
        <f t="shared" si="155"/>
        <v>0</v>
      </c>
      <c r="AM26" s="16">
        <f t="shared" si="156"/>
        <v>0</v>
      </c>
      <c r="AN26" s="16">
        <f t="shared" si="157"/>
        <v>0</v>
      </c>
      <c r="AO26" s="16">
        <f t="shared" si="71"/>
        <v>0</v>
      </c>
      <c r="AP26" s="32">
        <f t="shared" si="3"/>
        <v>0</v>
      </c>
      <c r="AQ26" s="90">
        <f t="shared" si="4"/>
        <v>0</v>
      </c>
      <c r="AR26" s="92"/>
      <c r="AS26" s="114" t="s">
        <v>149</v>
      </c>
      <c r="AT26" s="110"/>
      <c r="AU26" s="40" t="s">
        <v>4</v>
      </c>
      <c r="AV26" s="87" t="s">
        <v>4</v>
      </c>
      <c r="AW26" s="40" t="s">
        <v>4</v>
      </c>
      <c r="AX26" s="40" t="s">
        <v>4</v>
      </c>
      <c r="AY26" s="39" t="s">
        <v>4</v>
      </c>
      <c r="AZ26" s="40" t="s">
        <v>4</v>
      </c>
      <c r="BA26" s="40" t="s">
        <v>4</v>
      </c>
      <c r="BB26" s="86" t="s">
        <v>4</v>
      </c>
      <c r="BC26" s="101"/>
      <c r="BD26" s="40"/>
      <c r="BE26" s="30"/>
      <c r="BF26" s="40"/>
      <c r="BG26" s="40"/>
      <c r="BH26" s="39"/>
      <c r="BI26" s="40"/>
      <c r="BJ26" s="40"/>
      <c r="BK26" s="31"/>
      <c r="BL26" s="16">
        <f t="shared" si="95"/>
        <v>0</v>
      </c>
      <c r="BM26" s="16">
        <f t="shared" si="96"/>
        <v>0</v>
      </c>
      <c r="BN26" s="16">
        <f t="shared" si="97"/>
        <v>0</v>
      </c>
      <c r="BO26" s="16">
        <f t="shared" si="98"/>
        <v>0</v>
      </c>
      <c r="BP26" s="16">
        <f t="shared" si="99"/>
        <v>0</v>
      </c>
      <c r="BQ26" s="16">
        <f t="shared" si="100"/>
        <v>0</v>
      </c>
      <c r="BR26" s="16">
        <f t="shared" si="101"/>
        <v>0</v>
      </c>
      <c r="BS26" s="16">
        <f t="shared" si="102"/>
        <v>0</v>
      </c>
      <c r="BT26" s="16">
        <f t="shared" si="103"/>
        <v>0</v>
      </c>
      <c r="BU26" s="16">
        <f t="shared" si="104"/>
        <v>0</v>
      </c>
      <c r="BV26" s="16">
        <f t="shared" si="105"/>
        <v>0</v>
      </c>
      <c r="BW26" s="16">
        <f t="shared" si="106"/>
        <v>0</v>
      </c>
      <c r="BX26" s="16">
        <f t="shared" si="107"/>
        <v>0</v>
      </c>
      <c r="BY26" s="16">
        <f t="shared" si="108"/>
        <v>0</v>
      </c>
      <c r="BZ26" s="16">
        <f t="shared" si="109"/>
        <v>0</v>
      </c>
      <c r="CA26" s="16">
        <f t="shared" si="110"/>
        <v>0</v>
      </c>
      <c r="CB26" s="16">
        <f t="shared" si="111"/>
        <v>0</v>
      </c>
      <c r="CC26" s="16">
        <f t="shared" si="112"/>
        <v>0</v>
      </c>
      <c r="CD26" s="16">
        <f t="shared" si="113"/>
        <v>0</v>
      </c>
      <c r="CE26" s="16">
        <f t="shared" si="114"/>
        <v>0</v>
      </c>
      <c r="CF26" s="16">
        <f t="shared" si="115"/>
        <v>0</v>
      </c>
      <c r="CG26" s="32">
        <f t="shared" si="116"/>
        <v>0</v>
      </c>
      <c r="CH26" s="90">
        <f t="shared" si="117"/>
        <v>0</v>
      </c>
      <c r="CI26" s="93"/>
      <c r="CJ26" s="98"/>
      <c r="CK26" s="85"/>
      <c r="CL26" s="40"/>
      <c r="CM26" s="39"/>
      <c r="CN26" s="40"/>
      <c r="CO26" s="40"/>
      <c r="CP26" s="39"/>
      <c r="CQ26" s="40"/>
      <c r="CR26" s="40"/>
      <c r="CS26" s="39"/>
      <c r="CT26" s="40"/>
      <c r="CU26" s="40"/>
      <c r="CV26" s="87"/>
      <c r="CW26" s="40"/>
      <c r="CX26" s="40"/>
      <c r="CY26" s="39"/>
      <c r="CZ26" s="38"/>
      <c r="DA26" s="38"/>
      <c r="DB26" s="16"/>
      <c r="DC26" s="16">
        <f t="shared" si="118"/>
        <v>0</v>
      </c>
      <c r="DD26" s="16">
        <f t="shared" si="119"/>
        <v>0</v>
      </c>
      <c r="DE26" s="16">
        <f t="shared" si="120"/>
        <v>0</v>
      </c>
      <c r="DF26" s="16">
        <f t="shared" si="121"/>
        <v>0</v>
      </c>
      <c r="DG26" s="16">
        <f t="shared" si="122"/>
        <v>0</v>
      </c>
      <c r="DH26" s="16">
        <f t="shared" si="123"/>
        <v>0</v>
      </c>
      <c r="DI26" s="16">
        <f t="shared" si="124"/>
        <v>0</v>
      </c>
      <c r="DJ26" s="16">
        <f t="shared" si="125"/>
        <v>0</v>
      </c>
      <c r="DK26" s="16">
        <f t="shared" si="126"/>
        <v>0</v>
      </c>
      <c r="DL26" s="16">
        <f t="shared" si="127"/>
        <v>0</v>
      </c>
      <c r="DM26" s="16">
        <f t="shared" si="128"/>
        <v>0</v>
      </c>
      <c r="DN26" s="16">
        <f t="shared" si="129"/>
        <v>0</v>
      </c>
      <c r="DO26" s="16">
        <f t="shared" si="130"/>
        <v>0</v>
      </c>
      <c r="DP26" s="16">
        <f t="shared" si="131"/>
        <v>0</v>
      </c>
      <c r="DQ26" s="16">
        <f t="shared" si="132"/>
        <v>0</v>
      </c>
      <c r="DR26" s="16">
        <f t="shared" si="133"/>
        <v>0</v>
      </c>
      <c r="DS26" s="16">
        <f t="shared" si="134"/>
        <v>0</v>
      </c>
      <c r="DT26" s="16">
        <f t="shared" si="135"/>
        <v>0</v>
      </c>
      <c r="DU26" s="16">
        <f t="shared" si="136"/>
        <v>0</v>
      </c>
      <c r="DV26" s="16">
        <f t="shared" si="137"/>
        <v>0</v>
      </c>
      <c r="DW26" s="16">
        <f t="shared" si="138"/>
        <v>0</v>
      </c>
      <c r="DX26" s="32">
        <f t="shared" si="139"/>
        <v>0</v>
      </c>
      <c r="DY26" s="32">
        <f t="shared" si="140"/>
        <v>0</v>
      </c>
      <c r="EA26" s="106"/>
    </row>
    <row r="27" spans="1:131" s="9" customFormat="1" x14ac:dyDescent="0.2">
      <c r="A27" s="156">
        <v>34397</v>
      </c>
      <c r="B27" s="51">
        <v>29</v>
      </c>
      <c r="C27" s="114" t="s">
        <v>150</v>
      </c>
      <c r="D27" s="113">
        <v>199308</v>
      </c>
      <c r="E27" s="96" t="s">
        <v>4</v>
      </c>
      <c r="F27" s="40" t="s">
        <v>4</v>
      </c>
      <c r="G27" s="117" t="s">
        <v>4</v>
      </c>
      <c r="H27" s="88"/>
      <c r="I27" s="40" t="s">
        <v>4</v>
      </c>
      <c r="J27" s="39" t="s">
        <v>4</v>
      </c>
      <c r="K27" s="40" t="s">
        <v>4</v>
      </c>
      <c r="L27" s="128" t="s">
        <v>4</v>
      </c>
      <c r="M27" s="39" t="s">
        <v>4</v>
      </c>
      <c r="N27" s="40" t="s">
        <v>4</v>
      </c>
      <c r="O27" s="85" t="s">
        <v>4</v>
      </c>
      <c r="P27" s="39" t="s">
        <v>4</v>
      </c>
      <c r="Q27" s="40" t="s">
        <v>4</v>
      </c>
      <c r="R27" s="40" t="s">
        <v>4</v>
      </c>
      <c r="S27" s="39" t="s">
        <v>4</v>
      </c>
      <c r="T27" s="16" t="s">
        <v>4</v>
      </c>
      <c r="U27" s="16" t="s">
        <v>4</v>
      </c>
      <c r="V27" s="110"/>
      <c r="W27" s="16">
        <f t="shared" si="141"/>
        <v>0</v>
      </c>
      <c r="X27" s="16">
        <f t="shared" si="142"/>
        <v>0</v>
      </c>
      <c r="Y27" s="16">
        <f t="shared" si="143"/>
        <v>0</v>
      </c>
      <c r="Z27" s="16">
        <f t="shared" si="144"/>
        <v>0</v>
      </c>
      <c r="AA27" s="16">
        <f t="shared" si="145"/>
        <v>0</v>
      </c>
      <c r="AB27" s="16">
        <f t="shared" si="146"/>
        <v>0</v>
      </c>
      <c r="AC27" s="16">
        <f t="shared" si="147"/>
        <v>0</v>
      </c>
      <c r="AD27" s="16">
        <f t="shared" si="148"/>
        <v>0</v>
      </c>
      <c r="AE27" s="16">
        <f t="shared" si="149"/>
        <v>0</v>
      </c>
      <c r="AF27" s="16">
        <f t="shared" si="150"/>
        <v>0</v>
      </c>
      <c r="AG27" s="16">
        <f t="shared" si="158"/>
        <v>0</v>
      </c>
      <c r="AH27" s="16">
        <f t="shared" si="151"/>
        <v>0</v>
      </c>
      <c r="AI27" s="16">
        <f t="shared" si="152"/>
        <v>0</v>
      </c>
      <c r="AJ27" s="16">
        <f t="shared" si="153"/>
        <v>0</v>
      </c>
      <c r="AK27" s="16">
        <f t="shared" si="154"/>
        <v>0</v>
      </c>
      <c r="AL27" s="16">
        <f t="shared" si="155"/>
        <v>0</v>
      </c>
      <c r="AM27" s="16">
        <f t="shared" si="156"/>
        <v>0</v>
      </c>
      <c r="AN27" s="16">
        <f t="shared" si="157"/>
        <v>0</v>
      </c>
      <c r="AO27" s="16">
        <f t="shared" si="71"/>
        <v>0</v>
      </c>
      <c r="AP27" s="32">
        <f t="shared" si="3"/>
        <v>0</v>
      </c>
      <c r="AQ27" s="90">
        <f t="shared" si="4"/>
        <v>0</v>
      </c>
      <c r="AR27" s="92"/>
      <c r="AS27" s="114" t="s">
        <v>150</v>
      </c>
      <c r="AT27" s="110"/>
      <c r="AU27" s="40" t="s">
        <v>4</v>
      </c>
      <c r="AV27" s="87" t="s">
        <v>4</v>
      </c>
      <c r="AW27" s="40" t="s">
        <v>4</v>
      </c>
      <c r="AX27" s="40" t="s">
        <v>4</v>
      </c>
      <c r="AY27" s="39" t="s">
        <v>4</v>
      </c>
      <c r="AZ27" s="40" t="s">
        <v>4</v>
      </c>
      <c r="BA27" s="40" t="s">
        <v>4</v>
      </c>
      <c r="BB27" s="86" t="s">
        <v>4</v>
      </c>
      <c r="BC27" s="101"/>
      <c r="BD27" s="40"/>
      <c r="BE27" s="30"/>
      <c r="BF27" s="40"/>
      <c r="BG27" s="40"/>
      <c r="BH27" s="39"/>
      <c r="BI27" s="40"/>
      <c r="BJ27" s="40"/>
      <c r="BK27" s="31"/>
      <c r="BL27" s="16">
        <f t="shared" si="95"/>
        <v>0</v>
      </c>
      <c r="BM27" s="16">
        <f t="shared" si="96"/>
        <v>0</v>
      </c>
      <c r="BN27" s="16">
        <f t="shared" si="97"/>
        <v>0</v>
      </c>
      <c r="BO27" s="16">
        <f t="shared" si="98"/>
        <v>0</v>
      </c>
      <c r="BP27" s="16">
        <f t="shared" si="99"/>
        <v>0</v>
      </c>
      <c r="BQ27" s="16">
        <f t="shared" si="100"/>
        <v>0</v>
      </c>
      <c r="BR27" s="16">
        <f t="shared" si="101"/>
        <v>0</v>
      </c>
      <c r="BS27" s="16">
        <f t="shared" si="102"/>
        <v>0</v>
      </c>
      <c r="BT27" s="16">
        <f t="shared" si="103"/>
        <v>0</v>
      </c>
      <c r="BU27" s="16">
        <f t="shared" si="104"/>
        <v>0</v>
      </c>
      <c r="BV27" s="16">
        <f t="shared" si="105"/>
        <v>0</v>
      </c>
      <c r="BW27" s="16">
        <f t="shared" si="106"/>
        <v>0</v>
      </c>
      <c r="BX27" s="16">
        <f t="shared" si="107"/>
        <v>0</v>
      </c>
      <c r="BY27" s="16">
        <f t="shared" si="108"/>
        <v>0</v>
      </c>
      <c r="BZ27" s="16">
        <f t="shared" si="109"/>
        <v>0</v>
      </c>
      <c r="CA27" s="16">
        <f t="shared" si="110"/>
        <v>0</v>
      </c>
      <c r="CB27" s="16">
        <f t="shared" si="111"/>
        <v>0</v>
      </c>
      <c r="CC27" s="16">
        <f t="shared" si="112"/>
        <v>0</v>
      </c>
      <c r="CD27" s="16">
        <f t="shared" si="113"/>
        <v>0</v>
      </c>
      <c r="CE27" s="16">
        <f t="shared" si="114"/>
        <v>0</v>
      </c>
      <c r="CF27" s="16">
        <f t="shared" si="115"/>
        <v>0</v>
      </c>
      <c r="CG27" s="32">
        <f t="shared" si="116"/>
        <v>0</v>
      </c>
      <c r="CH27" s="90">
        <f t="shared" si="117"/>
        <v>0</v>
      </c>
      <c r="CI27" s="93"/>
      <c r="CJ27" s="98"/>
      <c r="CK27" s="85"/>
      <c r="CL27" s="40"/>
      <c r="CM27" s="39"/>
      <c r="CN27" s="40"/>
      <c r="CO27" s="40"/>
      <c r="CP27" s="39"/>
      <c r="CQ27" s="40"/>
      <c r="CR27" s="40"/>
      <c r="CS27" s="39"/>
      <c r="CT27" s="40"/>
      <c r="CU27" s="40"/>
      <c r="CV27" s="87"/>
      <c r="CW27" s="40"/>
      <c r="CX27" s="40"/>
      <c r="CY27" s="39"/>
      <c r="CZ27" s="38"/>
      <c r="DA27" s="38"/>
      <c r="DB27" s="16"/>
      <c r="DC27" s="16">
        <f t="shared" si="118"/>
        <v>0</v>
      </c>
      <c r="DD27" s="16">
        <f t="shared" si="119"/>
        <v>0</v>
      </c>
      <c r="DE27" s="16">
        <f t="shared" si="120"/>
        <v>0</v>
      </c>
      <c r="DF27" s="16">
        <f t="shared" si="121"/>
        <v>0</v>
      </c>
      <c r="DG27" s="16">
        <f t="shared" si="122"/>
        <v>0</v>
      </c>
      <c r="DH27" s="16">
        <f t="shared" si="123"/>
        <v>0</v>
      </c>
      <c r="DI27" s="16">
        <f t="shared" si="124"/>
        <v>0</v>
      </c>
      <c r="DJ27" s="16">
        <f t="shared" si="125"/>
        <v>0</v>
      </c>
      <c r="DK27" s="16">
        <f t="shared" si="126"/>
        <v>0</v>
      </c>
      <c r="DL27" s="16">
        <f t="shared" si="127"/>
        <v>0</v>
      </c>
      <c r="DM27" s="16">
        <f t="shared" si="128"/>
        <v>0</v>
      </c>
      <c r="DN27" s="16">
        <f t="shared" si="129"/>
        <v>0</v>
      </c>
      <c r="DO27" s="16">
        <f t="shared" si="130"/>
        <v>0</v>
      </c>
      <c r="DP27" s="16">
        <f t="shared" si="131"/>
        <v>0</v>
      </c>
      <c r="DQ27" s="16">
        <f t="shared" si="132"/>
        <v>0</v>
      </c>
      <c r="DR27" s="16">
        <f t="shared" si="133"/>
        <v>0</v>
      </c>
      <c r="DS27" s="16">
        <f t="shared" si="134"/>
        <v>0</v>
      </c>
      <c r="DT27" s="16">
        <f t="shared" si="135"/>
        <v>0</v>
      </c>
      <c r="DU27" s="16">
        <f t="shared" si="136"/>
        <v>0</v>
      </c>
      <c r="DV27" s="16">
        <f t="shared" si="137"/>
        <v>0</v>
      </c>
      <c r="DW27" s="16">
        <f t="shared" si="138"/>
        <v>0</v>
      </c>
      <c r="DX27" s="32">
        <f t="shared" si="139"/>
        <v>0</v>
      </c>
      <c r="DY27" s="32">
        <f t="shared" si="140"/>
        <v>0</v>
      </c>
      <c r="EA27" s="106"/>
    </row>
    <row r="28" spans="1:131" s="9" customFormat="1" x14ac:dyDescent="0.2">
      <c r="A28" s="156">
        <v>34397</v>
      </c>
      <c r="B28" s="51">
        <v>31</v>
      </c>
      <c r="C28" s="114" t="s">
        <v>152</v>
      </c>
      <c r="D28" s="113">
        <v>543068</v>
      </c>
      <c r="E28" s="96" t="s">
        <v>4</v>
      </c>
      <c r="F28" s="40" t="s">
        <v>4</v>
      </c>
      <c r="G28" s="117" t="s">
        <v>4</v>
      </c>
      <c r="H28" s="88"/>
      <c r="I28" s="40" t="s">
        <v>4</v>
      </c>
      <c r="J28" s="39" t="s">
        <v>4</v>
      </c>
      <c r="K28" s="40" t="s">
        <v>4</v>
      </c>
      <c r="L28" s="128" t="s">
        <v>4</v>
      </c>
      <c r="M28" s="39" t="s">
        <v>4</v>
      </c>
      <c r="N28" s="40" t="s">
        <v>4</v>
      </c>
      <c r="O28" s="85" t="s">
        <v>4</v>
      </c>
      <c r="P28" s="39" t="s">
        <v>4</v>
      </c>
      <c r="Q28" s="40" t="s">
        <v>4</v>
      </c>
      <c r="R28" s="40" t="s">
        <v>4</v>
      </c>
      <c r="S28" s="39" t="s">
        <v>4</v>
      </c>
      <c r="T28" s="16" t="s">
        <v>4</v>
      </c>
      <c r="U28" s="16" t="s">
        <v>4</v>
      </c>
      <c r="V28" s="110"/>
      <c r="W28" s="16">
        <f t="shared" si="141"/>
        <v>0</v>
      </c>
      <c r="X28" s="16">
        <f t="shared" si="142"/>
        <v>0</v>
      </c>
      <c r="Y28" s="16">
        <f t="shared" si="143"/>
        <v>0</v>
      </c>
      <c r="Z28" s="16">
        <f t="shared" si="144"/>
        <v>0</v>
      </c>
      <c r="AA28" s="16">
        <f t="shared" si="145"/>
        <v>0</v>
      </c>
      <c r="AB28" s="16">
        <f t="shared" si="146"/>
        <v>0</v>
      </c>
      <c r="AC28" s="16">
        <f t="shared" si="147"/>
        <v>0</v>
      </c>
      <c r="AD28" s="16">
        <f t="shared" si="148"/>
        <v>0</v>
      </c>
      <c r="AE28" s="16">
        <f t="shared" si="149"/>
        <v>0</v>
      </c>
      <c r="AF28" s="16">
        <f t="shared" si="150"/>
        <v>0</v>
      </c>
      <c r="AG28" s="16">
        <f t="shared" si="158"/>
        <v>0</v>
      </c>
      <c r="AH28" s="16">
        <f t="shared" si="151"/>
        <v>0</v>
      </c>
      <c r="AI28" s="16">
        <f t="shared" si="152"/>
        <v>0</v>
      </c>
      <c r="AJ28" s="16">
        <f t="shared" si="153"/>
        <v>0</v>
      </c>
      <c r="AK28" s="16">
        <f t="shared" si="154"/>
        <v>0</v>
      </c>
      <c r="AL28" s="16">
        <f t="shared" si="155"/>
        <v>0</v>
      </c>
      <c r="AM28" s="16">
        <f t="shared" si="156"/>
        <v>0</v>
      </c>
      <c r="AN28" s="16">
        <f t="shared" si="157"/>
        <v>0</v>
      </c>
      <c r="AO28" s="16">
        <f t="shared" si="71"/>
        <v>0</v>
      </c>
      <c r="AP28" s="32">
        <f t="shared" si="3"/>
        <v>0</v>
      </c>
      <c r="AQ28" s="90">
        <f t="shared" si="4"/>
        <v>0</v>
      </c>
      <c r="AR28" s="92"/>
      <c r="AS28" s="114" t="s">
        <v>152</v>
      </c>
      <c r="AT28" s="110"/>
      <c r="AU28" s="40" t="s">
        <v>4</v>
      </c>
      <c r="AV28" s="87" t="s">
        <v>4</v>
      </c>
      <c r="AW28" s="40" t="s">
        <v>4</v>
      </c>
      <c r="AX28" s="40" t="s">
        <v>4</v>
      </c>
      <c r="AY28" s="39" t="s">
        <v>4</v>
      </c>
      <c r="AZ28" s="40" t="s">
        <v>4</v>
      </c>
      <c r="BA28" s="40" t="s">
        <v>4</v>
      </c>
      <c r="BB28" s="86" t="s">
        <v>4</v>
      </c>
      <c r="BC28" s="101"/>
      <c r="BD28" s="40"/>
      <c r="BE28" s="30"/>
      <c r="BF28" s="40"/>
      <c r="BG28" s="40"/>
      <c r="BH28" s="39"/>
      <c r="BI28" s="40"/>
      <c r="BJ28" s="40"/>
      <c r="BK28" s="31"/>
      <c r="BL28" s="16">
        <f t="shared" si="95"/>
        <v>0</v>
      </c>
      <c r="BM28" s="16">
        <f t="shared" si="96"/>
        <v>0</v>
      </c>
      <c r="BN28" s="16">
        <f t="shared" si="97"/>
        <v>0</v>
      </c>
      <c r="BO28" s="16">
        <f t="shared" si="98"/>
        <v>0</v>
      </c>
      <c r="BP28" s="16">
        <f t="shared" si="99"/>
        <v>0</v>
      </c>
      <c r="BQ28" s="16">
        <f t="shared" si="100"/>
        <v>0</v>
      </c>
      <c r="BR28" s="16">
        <f t="shared" si="101"/>
        <v>0</v>
      </c>
      <c r="BS28" s="16">
        <f t="shared" si="102"/>
        <v>0</v>
      </c>
      <c r="BT28" s="16">
        <f t="shared" si="103"/>
        <v>0</v>
      </c>
      <c r="BU28" s="16">
        <f t="shared" si="104"/>
        <v>0</v>
      </c>
      <c r="BV28" s="16">
        <f t="shared" si="105"/>
        <v>0</v>
      </c>
      <c r="BW28" s="16">
        <f t="shared" si="106"/>
        <v>0</v>
      </c>
      <c r="BX28" s="16">
        <f t="shared" si="107"/>
        <v>0</v>
      </c>
      <c r="BY28" s="16">
        <f t="shared" si="108"/>
        <v>0</v>
      </c>
      <c r="BZ28" s="16">
        <f t="shared" si="109"/>
        <v>0</v>
      </c>
      <c r="CA28" s="16">
        <f t="shared" si="110"/>
        <v>0</v>
      </c>
      <c r="CB28" s="16">
        <f t="shared" si="111"/>
        <v>0</v>
      </c>
      <c r="CC28" s="16">
        <f t="shared" si="112"/>
        <v>0</v>
      </c>
      <c r="CD28" s="16">
        <f t="shared" si="113"/>
        <v>0</v>
      </c>
      <c r="CE28" s="16">
        <f t="shared" si="114"/>
        <v>0</v>
      </c>
      <c r="CF28" s="16">
        <f t="shared" si="115"/>
        <v>0</v>
      </c>
      <c r="CG28" s="32">
        <f t="shared" si="116"/>
        <v>0</v>
      </c>
      <c r="CH28" s="90">
        <f t="shared" si="117"/>
        <v>0</v>
      </c>
      <c r="CI28" s="93"/>
      <c r="CJ28" s="98"/>
      <c r="CK28" s="85"/>
      <c r="CL28" s="40"/>
      <c r="CM28" s="39"/>
      <c r="CN28" s="40"/>
      <c r="CO28" s="40"/>
      <c r="CP28" s="39"/>
      <c r="CQ28" s="40"/>
      <c r="CR28" s="40"/>
      <c r="CS28" s="39"/>
      <c r="CT28" s="40"/>
      <c r="CU28" s="40"/>
      <c r="CV28" s="87"/>
      <c r="CW28" s="40"/>
      <c r="CX28" s="40"/>
      <c r="CY28" s="39"/>
      <c r="CZ28" s="38"/>
      <c r="DA28" s="38"/>
      <c r="DB28" s="16"/>
      <c r="DC28" s="16">
        <f t="shared" si="118"/>
        <v>0</v>
      </c>
      <c r="DD28" s="16">
        <f t="shared" si="119"/>
        <v>0</v>
      </c>
      <c r="DE28" s="16">
        <f t="shared" si="120"/>
        <v>0</v>
      </c>
      <c r="DF28" s="16">
        <f t="shared" si="121"/>
        <v>0</v>
      </c>
      <c r="DG28" s="16">
        <f t="shared" si="122"/>
        <v>0</v>
      </c>
      <c r="DH28" s="16">
        <f t="shared" si="123"/>
        <v>0</v>
      </c>
      <c r="DI28" s="16">
        <f t="shared" si="124"/>
        <v>0</v>
      </c>
      <c r="DJ28" s="16">
        <f t="shared" si="125"/>
        <v>0</v>
      </c>
      <c r="DK28" s="16">
        <f t="shared" si="126"/>
        <v>0</v>
      </c>
      <c r="DL28" s="16">
        <f t="shared" si="127"/>
        <v>0</v>
      </c>
      <c r="DM28" s="16">
        <f t="shared" si="128"/>
        <v>0</v>
      </c>
      <c r="DN28" s="16">
        <f t="shared" si="129"/>
        <v>0</v>
      </c>
      <c r="DO28" s="16">
        <f t="shared" si="130"/>
        <v>0</v>
      </c>
      <c r="DP28" s="16">
        <f t="shared" si="131"/>
        <v>0</v>
      </c>
      <c r="DQ28" s="16">
        <f t="shared" si="132"/>
        <v>0</v>
      </c>
      <c r="DR28" s="16">
        <f t="shared" si="133"/>
        <v>0</v>
      </c>
      <c r="DS28" s="16">
        <f t="shared" si="134"/>
        <v>0</v>
      </c>
      <c r="DT28" s="16">
        <f t="shared" si="135"/>
        <v>0</v>
      </c>
      <c r="DU28" s="16">
        <f t="shared" si="136"/>
        <v>0</v>
      </c>
      <c r="DV28" s="16">
        <f t="shared" si="137"/>
        <v>0</v>
      </c>
      <c r="DW28" s="16">
        <f t="shared" si="138"/>
        <v>0</v>
      </c>
      <c r="DX28" s="32">
        <f t="shared" si="139"/>
        <v>0</v>
      </c>
      <c r="DY28" s="32">
        <f t="shared" si="140"/>
        <v>0</v>
      </c>
      <c r="EA28" s="106"/>
    </row>
    <row r="29" spans="1:131" x14ac:dyDescent="0.2">
      <c r="R29" s="2"/>
      <c r="T29" s="16"/>
      <c r="EA29" s="2"/>
    </row>
    <row r="30" spans="1:131" s="9" customFormat="1" x14ac:dyDescent="0.2">
      <c r="A30" s="1" t="s">
        <v>3</v>
      </c>
      <c r="B30" s="1"/>
      <c r="C30" s="3" t="s">
        <v>1</v>
      </c>
      <c r="D30" s="1" t="s">
        <v>2</v>
      </c>
      <c r="E30" s="38">
        <v>40553</v>
      </c>
      <c r="F30" s="38">
        <f>E30+2</f>
        <v>40555</v>
      </c>
      <c r="G30" s="39">
        <f>F30+2</f>
        <v>40557</v>
      </c>
      <c r="H30" s="38">
        <f>E30+7</f>
        <v>40560</v>
      </c>
      <c r="I30" s="38">
        <f>H30+2</f>
        <v>40562</v>
      </c>
      <c r="J30" s="39">
        <f>I30+2</f>
        <v>40564</v>
      </c>
      <c r="K30" s="38">
        <f>H30+7</f>
        <v>40567</v>
      </c>
      <c r="L30" s="38">
        <f>K30+2</f>
        <v>40569</v>
      </c>
      <c r="M30" s="39">
        <f>L30+2</f>
        <v>40571</v>
      </c>
      <c r="N30" s="38">
        <f>K30+7</f>
        <v>40574</v>
      </c>
      <c r="O30" s="38">
        <f>N30+2</f>
        <v>40576</v>
      </c>
      <c r="P30" s="39">
        <f>O30+2</f>
        <v>40578</v>
      </c>
      <c r="Q30" s="38">
        <f>N30+7</f>
        <v>40581</v>
      </c>
      <c r="R30" s="38">
        <f>Q30+2</f>
        <v>40583</v>
      </c>
      <c r="S30" s="39">
        <f>R30+2</f>
        <v>40585</v>
      </c>
      <c r="T30" s="38">
        <f>Q30+7</f>
        <v>40588</v>
      </c>
      <c r="U30" s="38">
        <f>T30+2</f>
        <v>40590</v>
      </c>
      <c r="V30" s="39">
        <f>U30+2</f>
        <v>40592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33" t="s">
        <v>5</v>
      </c>
      <c r="AQ30" s="89" t="s">
        <v>6</v>
      </c>
      <c r="AR30" s="92"/>
      <c r="AS30" s="3" t="s">
        <v>1</v>
      </c>
      <c r="AT30" s="38">
        <v>40595</v>
      </c>
      <c r="AU30" s="38">
        <f>AT30+2</f>
        <v>40597</v>
      </c>
      <c r="AV30" s="39">
        <f>AU30+2</f>
        <v>40599</v>
      </c>
      <c r="AW30" s="38">
        <f>AT30+7</f>
        <v>40602</v>
      </c>
      <c r="AX30" s="38">
        <f>AW30+2</f>
        <v>40604</v>
      </c>
      <c r="AY30" s="39">
        <f>AX30+2</f>
        <v>40606</v>
      </c>
      <c r="AZ30" s="38">
        <f>AW30+7</f>
        <v>40609</v>
      </c>
      <c r="BA30" s="38">
        <f>AZ30+2</f>
        <v>40611</v>
      </c>
      <c r="BB30" s="39">
        <f>BA30+2</f>
        <v>40613</v>
      </c>
      <c r="BC30" s="38">
        <f>AZ30+7</f>
        <v>40616</v>
      </c>
      <c r="BD30" s="38">
        <f>BC30+2</f>
        <v>40618</v>
      </c>
      <c r="BE30" s="39">
        <f>BD30+2</f>
        <v>40620</v>
      </c>
      <c r="BF30" s="38">
        <f>BC30+7</f>
        <v>40623</v>
      </c>
      <c r="BG30" s="38">
        <f>BF30+2</f>
        <v>40625</v>
      </c>
      <c r="BH30" s="39">
        <f>BG30+2</f>
        <v>40627</v>
      </c>
      <c r="BI30" s="38">
        <f>BF30+7</f>
        <v>40630</v>
      </c>
      <c r="BJ30" s="38">
        <f>BI30+2</f>
        <v>40632</v>
      </c>
      <c r="BK30" s="39">
        <f>BJ30+2</f>
        <v>40634</v>
      </c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1"/>
      <c r="CF30" s="1"/>
      <c r="CG30" s="33" t="s">
        <v>5</v>
      </c>
      <c r="CH30" s="89" t="s">
        <v>6</v>
      </c>
      <c r="CI30" s="93"/>
      <c r="CJ30" s="91" t="s">
        <v>1</v>
      </c>
      <c r="CK30" s="38">
        <v>40637</v>
      </c>
      <c r="CL30" s="38">
        <f>CK30+2</f>
        <v>40639</v>
      </c>
      <c r="CM30" s="39">
        <f>CL30+2</f>
        <v>40641</v>
      </c>
      <c r="CN30" s="38">
        <f>CK30+7</f>
        <v>40644</v>
      </c>
      <c r="CO30" s="38">
        <f>CN30+2</f>
        <v>40646</v>
      </c>
      <c r="CP30" s="39">
        <f>CO30+2</f>
        <v>40648</v>
      </c>
      <c r="CQ30" s="38">
        <v>40658</v>
      </c>
      <c r="CR30" s="38">
        <f>CQ30+2</f>
        <v>40660</v>
      </c>
      <c r="CS30" s="39">
        <f>CR30+2</f>
        <v>40662</v>
      </c>
      <c r="CT30" s="38">
        <f>CQ30+7</f>
        <v>40665</v>
      </c>
      <c r="CU30" s="38">
        <f>CT30+2</f>
        <v>40667</v>
      </c>
      <c r="CV30" s="39">
        <f>CU30+2</f>
        <v>40669</v>
      </c>
      <c r="CW30" s="38">
        <f>CT30+7</f>
        <v>40672</v>
      </c>
      <c r="CX30" s="38">
        <f>CW30+2</f>
        <v>40674</v>
      </c>
      <c r="CY30" s="39">
        <f>CX30+2</f>
        <v>40676</v>
      </c>
      <c r="CZ30" s="38">
        <f>CW30+7</f>
        <v>40679</v>
      </c>
      <c r="DA30" s="38"/>
      <c r="DB30" s="39"/>
      <c r="DC30" s="16"/>
      <c r="DD30" s="16"/>
      <c r="DE30" s="16"/>
      <c r="DF30" s="16"/>
      <c r="DG30" s="16"/>
      <c r="DH30" s="16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16"/>
      <c r="DV30" s="16"/>
      <c r="DW30" s="16"/>
      <c r="DX30" s="33" t="s">
        <v>5</v>
      </c>
      <c r="DY30" s="33" t="s">
        <v>6</v>
      </c>
      <c r="EA30" s="9" t="s">
        <v>120</v>
      </c>
    </row>
    <row r="31" spans="1:131" s="9" customFormat="1" x14ac:dyDescent="0.2">
      <c r="A31" s="135">
        <v>34398</v>
      </c>
      <c r="B31" s="135">
        <v>1</v>
      </c>
      <c r="C31" s="111" t="s">
        <v>228</v>
      </c>
      <c r="D31" s="97">
        <v>525137</v>
      </c>
      <c r="E31" s="96" t="s">
        <v>4</v>
      </c>
      <c r="F31" s="40" t="s">
        <v>4</v>
      </c>
      <c r="G31" s="117" t="s">
        <v>4</v>
      </c>
      <c r="H31" s="88"/>
      <c r="I31" s="40" t="s">
        <v>4</v>
      </c>
      <c r="J31" s="39" t="s">
        <v>4</v>
      </c>
      <c r="K31" s="40" t="s">
        <v>4</v>
      </c>
      <c r="L31" s="135" t="s">
        <v>4</v>
      </c>
      <c r="M31" s="39" t="s">
        <v>4</v>
      </c>
      <c r="N31" s="40" t="s">
        <v>4</v>
      </c>
      <c r="O31" s="85" t="s">
        <v>4</v>
      </c>
      <c r="P31" s="39" t="s">
        <v>4</v>
      </c>
      <c r="Q31" s="40" t="s">
        <v>4</v>
      </c>
      <c r="R31" s="40" t="s">
        <v>4</v>
      </c>
      <c r="S31" s="39" t="s">
        <v>4</v>
      </c>
      <c r="T31" s="16" t="s">
        <v>4</v>
      </c>
      <c r="U31" s="16" t="s">
        <v>4</v>
      </c>
      <c r="V31" s="110"/>
      <c r="W31" s="16">
        <f t="shared" ref="W31:AF32" si="159">IF(E31="L",1,(IF(E31="A",100,0)))</f>
        <v>0</v>
      </c>
      <c r="X31" s="16">
        <f t="shared" si="159"/>
        <v>0</v>
      </c>
      <c r="Y31" s="16">
        <f t="shared" si="159"/>
        <v>0</v>
      </c>
      <c r="Z31" s="16">
        <f t="shared" si="159"/>
        <v>0</v>
      </c>
      <c r="AA31" s="16">
        <f t="shared" si="159"/>
        <v>0</v>
      </c>
      <c r="AB31" s="16">
        <f t="shared" si="159"/>
        <v>0</v>
      </c>
      <c r="AC31" s="16">
        <f t="shared" si="159"/>
        <v>0</v>
      </c>
      <c r="AD31" s="16">
        <f t="shared" si="159"/>
        <v>0</v>
      </c>
      <c r="AE31" s="16">
        <f t="shared" si="159"/>
        <v>0</v>
      </c>
      <c r="AF31" s="16">
        <f t="shared" si="159"/>
        <v>0</v>
      </c>
      <c r="AG31" s="16">
        <f t="shared" ref="AG31:AN32" si="160">IF(O31="L",1,(IF(O31="A",100,0)))</f>
        <v>0</v>
      </c>
      <c r="AH31" s="16">
        <f t="shared" si="160"/>
        <v>0</v>
      </c>
      <c r="AI31" s="16">
        <f t="shared" si="160"/>
        <v>0</v>
      </c>
      <c r="AJ31" s="16">
        <f t="shared" si="160"/>
        <v>0</v>
      </c>
      <c r="AK31" s="16">
        <f t="shared" si="160"/>
        <v>0</v>
      </c>
      <c r="AL31" s="16">
        <f t="shared" si="160"/>
        <v>0</v>
      </c>
      <c r="AM31" s="16">
        <f t="shared" si="160"/>
        <v>0</v>
      </c>
      <c r="AN31" s="16">
        <f t="shared" si="160"/>
        <v>0</v>
      </c>
      <c r="AO31" s="16">
        <f t="shared" ref="AO31:AO58" si="161">SUM(W31:AN31)</f>
        <v>0</v>
      </c>
      <c r="AP31" s="32">
        <f t="shared" ref="AP31:AP58" si="162">INT(AO31/100)</f>
        <v>0</v>
      </c>
      <c r="AQ31" s="90">
        <f t="shared" ref="AQ31:AQ58" si="163">AO31-(AP31*100)</f>
        <v>0</v>
      </c>
      <c r="AR31" s="92"/>
      <c r="AS31" s="111" t="s">
        <v>228</v>
      </c>
      <c r="AT31" s="110"/>
      <c r="AU31" s="151" t="s">
        <v>4</v>
      </c>
      <c r="AV31" s="87" t="s">
        <v>4</v>
      </c>
      <c r="AW31" s="40" t="s">
        <v>95</v>
      </c>
      <c r="AX31" s="40" t="s">
        <v>4</v>
      </c>
      <c r="AY31" s="39" t="s">
        <v>4</v>
      </c>
      <c r="AZ31" s="40" t="s">
        <v>4</v>
      </c>
      <c r="BA31" s="40" t="s">
        <v>4</v>
      </c>
      <c r="BB31" s="86" t="s">
        <v>4</v>
      </c>
      <c r="BC31" s="101"/>
      <c r="BD31" s="40"/>
      <c r="BE31" s="87"/>
      <c r="BF31" s="40"/>
      <c r="BG31" s="40"/>
      <c r="BH31" s="39"/>
      <c r="BI31" s="40"/>
      <c r="BJ31" s="40"/>
      <c r="BK31" s="31"/>
      <c r="BL31" s="16">
        <f t="shared" ref="BL31:BU38" si="164">IF(AT31="L",1,(IF(AT31="A",100,0)))</f>
        <v>0</v>
      </c>
      <c r="BM31" s="16">
        <f t="shared" si="164"/>
        <v>0</v>
      </c>
      <c r="BN31" s="16">
        <f t="shared" si="164"/>
        <v>0</v>
      </c>
      <c r="BO31" s="16">
        <f t="shared" si="164"/>
        <v>0</v>
      </c>
      <c r="BP31" s="16">
        <f t="shared" si="164"/>
        <v>0</v>
      </c>
      <c r="BQ31" s="16">
        <f t="shared" si="164"/>
        <v>0</v>
      </c>
      <c r="BR31" s="16">
        <f t="shared" si="164"/>
        <v>0</v>
      </c>
      <c r="BS31" s="16">
        <f t="shared" si="164"/>
        <v>0</v>
      </c>
      <c r="BT31" s="16">
        <f t="shared" si="164"/>
        <v>0</v>
      </c>
      <c r="BU31" s="16">
        <f t="shared" si="164"/>
        <v>0</v>
      </c>
      <c r="BV31" s="16">
        <f t="shared" ref="BV31:CC38" si="165">IF(BD31="L",1,(IF(BD31="A",100,0)))</f>
        <v>0</v>
      </c>
      <c r="BW31" s="16">
        <f t="shared" si="165"/>
        <v>0</v>
      </c>
      <c r="BX31" s="16">
        <f t="shared" si="165"/>
        <v>0</v>
      </c>
      <c r="BY31" s="16">
        <f t="shared" si="165"/>
        <v>0</v>
      </c>
      <c r="BZ31" s="16">
        <f t="shared" si="165"/>
        <v>0</v>
      </c>
      <c r="CA31" s="16">
        <f t="shared" si="165"/>
        <v>0</v>
      </c>
      <c r="CB31" s="16">
        <f t="shared" si="165"/>
        <v>0</v>
      </c>
      <c r="CC31" s="16">
        <f t="shared" si="165"/>
        <v>0</v>
      </c>
      <c r="CD31" s="16">
        <f t="shared" ref="CD31:CD38" si="166">SUM(BM31:CC31)</f>
        <v>0</v>
      </c>
      <c r="CE31" s="16">
        <f t="shared" ref="CE31:CE38" si="167">INT(CD31/100)</f>
        <v>0</v>
      </c>
      <c r="CF31" s="16">
        <f t="shared" ref="CF31:CF38" si="168">CD31-(CE31*100)</f>
        <v>0</v>
      </c>
      <c r="CG31" s="32">
        <f t="shared" ref="CG31:CH38" si="169">CE31+AP31</f>
        <v>0</v>
      </c>
      <c r="CH31" s="90">
        <f t="shared" si="169"/>
        <v>0</v>
      </c>
      <c r="CI31" s="93"/>
      <c r="CJ31" s="3"/>
      <c r="CK31" s="85"/>
      <c r="CL31" s="40"/>
      <c r="CM31" s="39"/>
      <c r="CN31" s="40"/>
      <c r="CO31" s="40"/>
      <c r="CP31" s="39"/>
      <c r="CQ31" s="40"/>
      <c r="CR31" s="40"/>
      <c r="CS31" s="39"/>
      <c r="CT31" s="40"/>
      <c r="CU31" s="40"/>
      <c r="CV31" s="87"/>
      <c r="CW31" s="40"/>
      <c r="CX31" s="40"/>
      <c r="CY31" s="39"/>
      <c r="CZ31" s="38"/>
      <c r="DA31" s="38"/>
      <c r="DB31" s="16"/>
      <c r="DC31" s="16">
        <f t="shared" ref="DC31:DL38" si="170">IF(CK31="L",1,(IF(CK31="A",100,0)))</f>
        <v>0</v>
      </c>
      <c r="DD31" s="16">
        <f t="shared" si="170"/>
        <v>0</v>
      </c>
      <c r="DE31" s="16">
        <f t="shared" si="170"/>
        <v>0</v>
      </c>
      <c r="DF31" s="16">
        <f t="shared" si="170"/>
        <v>0</v>
      </c>
      <c r="DG31" s="16">
        <f t="shared" si="170"/>
        <v>0</v>
      </c>
      <c r="DH31" s="16">
        <f t="shared" si="170"/>
        <v>0</v>
      </c>
      <c r="DI31" s="16">
        <f t="shared" si="170"/>
        <v>0</v>
      </c>
      <c r="DJ31" s="16">
        <f t="shared" si="170"/>
        <v>0</v>
      </c>
      <c r="DK31" s="16">
        <f t="shared" si="170"/>
        <v>0</v>
      </c>
      <c r="DL31" s="16">
        <f t="shared" si="170"/>
        <v>0</v>
      </c>
      <c r="DM31" s="16">
        <f t="shared" ref="DM31:DT38" si="171">IF(CU31="L",1,(IF(CU31="A",100,0)))</f>
        <v>0</v>
      </c>
      <c r="DN31" s="16">
        <f t="shared" si="171"/>
        <v>0</v>
      </c>
      <c r="DO31" s="16">
        <f t="shared" si="171"/>
        <v>0</v>
      </c>
      <c r="DP31" s="16">
        <f t="shared" si="171"/>
        <v>0</v>
      </c>
      <c r="DQ31" s="16">
        <f t="shared" si="171"/>
        <v>0</v>
      </c>
      <c r="DR31" s="16">
        <f t="shared" si="171"/>
        <v>0</v>
      </c>
      <c r="DS31" s="16">
        <f t="shared" si="171"/>
        <v>0</v>
      </c>
      <c r="DT31" s="16">
        <f t="shared" si="171"/>
        <v>0</v>
      </c>
      <c r="DU31" s="16">
        <f t="shared" ref="DU31:DU38" si="172">SUM(DC31:DT31)</f>
        <v>0</v>
      </c>
      <c r="DV31" s="16">
        <f t="shared" ref="DV31:DV38" si="173">INT(DU31/100)</f>
        <v>0</v>
      </c>
      <c r="DW31" s="16">
        <f t="shared" ref="DW31:DW38" si="174">DU31-(DV31*100)</f>
        <v>0</v>
      </c>
      <c r="DX31" s="32">
        <f t="shared" ref="DX31:DY38" si="175">DV31+CG31</f>
        <v>0</v>
      </c>
      <c r="DY31" s="32">
        <f t="shared" si="175"/>
        <v>0</v>
      </c>
      <c r="EA31" s="134"/>
    </row>
    <row r="32" spans="1:131" s="9" customFormat="1" x14ac:dyDescent="0.2">
      <c r="A32" s="1">
        <f t="shared" ref="A32:A58" si="176">A31</f>
        <v>34398</v>
      </c>
      <c r="B32" s="1">
        <v>2</v>
      </c>
      <c r="C32" s="111" t="s">
        <v>160</v>
      </c>
      <c r="D32" s="97">
        <v>31288</v>
      </c>
      <c r="E32" s="96" t="s">
        <v>4</v>
      </c>
      <c r="F32" s="40" t="s">
        <v>4</v>
      </c>
      <c r="G32" s="117" t="s">
        <v>4</v>
      </c>
      <c r="H32" s="88"/>
      <c r="I32" s="40" t="s">
        <v>6</v>
      </c>
      <c r="J32" s="39" t="s">
        <v>4</v>
      </c>
      <c r="K32" s="40" t="s">
        <v>4</v>
      </c>
      <c r="L32" s="128" t="s">
        <v>4</v>
      </c>
      <c r="M32" s="39" t="s">
        <v>4</v>
      </c>
      <c r="N32" s="40" t="s">
        <v>4</v>
      </c>
      <c r="O32" s="85" t="s">
        <v>4</v>
      </c>
      <c r="P32" s="39" t="s">
        <v>4</v>
      </c>
      <c r="Q32" s="40" t="s">
        <v>4</v>
      </c>
      <c r="R32" s="40" t="s">
        <v>4</v>
      </c>
      <c r="S32" s="39" t="s">
        <v>4</v>
      </c>
      <c r="T32" s="16" t="s">
        <v>4</v>
      </c>
      <c r="U32" s="16" t="s">
        <v>4</v>
      </c>
      <c r="V32" s="110"/>
      <c r="W32" s="16">
        <f t="shared" si="159"/>
        <v>0</v>
      </c>
      <c r="X32" s="16">
        <f t="shared" si="159"/>
        <v>0</v>
      </c>
      <c r="Y32" s="16">
        <f t="shared" si="159"/>
        <v>0</v>
      </c>
      <c r="Z32" s="16">
        <f t="shared" si="159"/>
        <v>0</v>
      </c>
      <c r="AA32" s="16">
        <f t="shared" si="159"/>
        <v>1</v>
      </c>
      <c r="AB32" s="16">
        <f t="shared" si="159"/>
        <v>0</v>
      </c>
      <c r="AC32" s="16">
        <f t="shared" si="159"/>
        <v>0</v>
      </c>
      <c r="AD32" s="16">
        <f t="shared" si="159"/>
        <v>0</v>
      </c>
      <c r="AE32" s="16">
        <f t="shared" si="159"/>
        <v>0</v>
      </c>
      <c r="AF32" s="16">
        <f t="shared" si="159"/>
        <v>0</v>
      </c>
      <c r="AG32" s="16">
        <f t="shared" si="160"/>
        <v>0</v>
      </c>
      <c r="AH32" s="16">
        <f t="shared" si="160"/>
        <v>0</v>
      </c>
      <c r="AI32" s="16">
        <f t="shared" si="160"/>
        <v>0</v>
      </c>
      <c r="AJ32" s="16">
        <f t="shared" si="160"/>
        <v>0</v>
      </c>
      <c r="AK32" s="16">
        <f t="shared" si="160"/>
        <v>0</v>
      </c>
      <c r="AL32" s="16">
        <f t="shared" si="160"/>
        <v>0</v>
      </c>
      <c r="AM32" s="16">
        <f t="shared" si="160"/>
        <v>0</v>
      </c>
      <c r="AN32" s="16">
        <f t="shared" si="160"/>
        <v>0</v>
      </c>
      <c r="AO32" s="16">
        <f t="shared" si="161"/>
        <v>1</v>
      </c>
      <c r="AP32" s="32">
        <f t="shared" si="162"/>
        <v>0</v>
      </c>
      <c r="AQ32" s="90">
        <f t="shared" si="163"/>
        <v>1</v>
      </c>
      <c r="AR32" s="92"/>
      <c r="AS32" s="111" t="s">
        <v>160</v>
      </c>
      <c r="AT32" s="110"/>
      <c r="AU32" s="151" t="s">
        <v>4</v>
      </c>
      <c r="AV32" s="87" t="s">
        <v>4</v>
      </c>
      <c r="AW32" s="40" t="s">
        <v>95</v>
      </c>
      <c r="AX32" s="40" t="s">
        <v>4</v>
      </c>
      <c r="AY32" s="39" t="s">
        <v>6</v>
      </c>
      <c r="AZ32" s="40" t="s">
        <v>4</v>
      </c>
      <c r="BA32" s="40" t="s">
        <v>4</v>
      </c>
      <c r="BB32" s="86" t="s">
        <v>4</v>
      </c>
      <c r="BC32" s="101"/>
      <c r="BD32" s="40"/>
      <c r="BE32" s="87"/>
      <c r="BF32" s="40"/>
      <c r="BG32" s="40"/>
      <c r="BH32" s="39"/>
      <c r="BI32" s="40"/>
      <c r="BJ32" s="40"/>
      <c r="BK32" s="31"/>
      <c r="BL32" s="16">
        <f t="shared" si="164"/>
        <v>0</v>
      </c>
      <c r="BM32" s="16">
        <f t="shared" si="164"/>
        <v>0</v>
      </c>
      <c r="BN32" s="16">
        <f t="shared" si="164"/>
        <v>0</v>
      </c>
      <c r="BO32" s="16">
        <f t="shared" si="164"/>
        <v>0</v>
      </c>
      <c r="BP32" s="16">
        <f t="shared" si="164"/>
        <v>0</v>
      </c>
      <c r="BQ32" s="16">
        <f t="shared" si="164"/>
        <v>1</v>
      </c>
      <c r="BR32" s="16">
        <f t="shared" si="164"/>
        <v>0</v>
      </c>
      <c r="BS32" s="16">
        <f t="shared" si="164"/>
        <v>0</v>
      </c>
      <c r="BT32" s="16">
        <f t="shared" si="164"/>
        <v>0</v>
      </c>
      <c r="BU32" s="16">
        <f t="shared" si="164"/>
        <v>0</v>
      </c>
      <c r="BV32" s="16">
        <f t="shared" si="165"/>
        <v>0</v>
      </c>
      <c r="BW32" s="16">
        <f t="shared" si="165"/>
        <v>0</v>
      </c>
      <c r="BX32" s="16">
        <f t="shared" si="165"/>
        <v>0</v>
      </c>
      <c r="BY32" s="16">
        <f t="shared" si="165"/>
        <v>0</v>
      </c>
      <c r="BZ32" s="16">
        <f t="shared" si="165"/>
        <v>0</v>
      </c>
      <c r="CA32" s="16">
        <f t="shared" si="165"/>
        <v>0</v>
      </c>
      <c r="CB32" s="16">
        <f t="shared" si="165"/>
        <v>0</v>
      </c>
      <c r="CC32" s="16">
        <f t="shared" si="165"/>
        <v>0</v>
      </c>
      <c r="CD32" s="16">
        <f t="shared" si="166"/>
        <v>1</v>
      </c>
      <c r="CE32" s="16">
        <f t="shared" si="167"/>
        <v>0</v>
      </c>
      <c r="CF32" s="16">
        <f t="shared" si="168"/>
        <v>1</v>
      </c>
      <c r="CG32" s="32">
        <f t="shared" si="169"/>
        <v>0</v>
      </c>
      <c r="CH32" s="90">
        <f t="shared" si="169"/>
        <v>2</v>
      </c>
      <c r="CI32" s="93"/>
      <c r="CJ32" s="3"/>
      <c r="CK32" s="85"/>
      <c r="CL32" s="40"/>
      <c r="CM32" s="39"/>
      <c r="CN32" s="40"/>
      <c r="CO32" s="40"/>
      <c r="CP32" s="39"/>
      <c r="CQ32" s="40"/>
      <c r="CR32" s="40"/>
      <c r="CS32" s="39"/>
      <c r="CT32" s="40"/>
      <c r="CU32" s="40"/>
      <c r="CV32" s="87"/>
      <c r="CW32" s="40"/>
      <c r="CX32" s="40"/>
      <c r="CY32" s="39"/>
      <c r="CZ32" s="38"/>
      <c r="DA32" s="38"/>
      <c r="DB32" s="16"/>
      <c r="DC32" s="16">
        <f t="shared" si="170"/>
        <v>0</v>
      </c>
      <c r="DD32" s="16">
        <f t="shared" si="170"/>
        <v>0</v>
      </c>
      <c r="DE32" s="16">
        <f t="shared" si="170"/>
        <v>0</v>
      </c>
      <c r="DF32" s="16">
        <f t="shared" si="170"/>
        <v>0</v>
      </c>
      <c r="DG32" s="16">
        <f t="shared" si="170"/>
        <v>0</v>
      </c>
      <c r="DH32" s="16">
        <f t="shared" si="170"/>
        <v>0</v>
      </c>
      <c r="DI32" s="16">
        <f t="shared" si="170"/>
        <v>0</v>
      </c>
      <c r="DJ32" s="16">
        <f t="shared" si="170"/>
        <v>0</v>
      </c>
      <c r="DK32" s="16">
        <f t="shared" si="170"/>
        <v>0</v>
      </c>
      <c r="DL32" s="16">
        <f t="shared" si="170"/>
        <v>0</v>
      </c>
      <c r="DM32" s="16">
        <f t="shared" si="171"/>
        <v>0</v>
      </c>
      <c r="DN32" s="16">
        <f t="shared" si="171"/>
        <v>0</v>
      </c>
      <c r="DO32" s="16">
        <f t="shared" si="171"/>
        <v>0</v>
      </c>
      <c r="DP32" s="16">
        <f t="shared" si="171"/>
        <v>0</v>
      </c>
      <c r="DQ32" s="16">
        <f t="shared" si="171"/>
        <v>0</v>
      </c>
      <c r="DR32" s="16">
        <f t="shared" si="171"/>
        <v>0</v>
      </c>
      <c r="DS32" s="16">
        <f t="shared" si="171"/>
        <v>0</v>
      </c>
      <c r="DT32" s="16">
        <f t="shared" si="171"/>
        <v>0</v>
      </c>
      <c r="DU32" s="16">
        <f t="shared" si="172"/>
        <v>0</v>
      </c>
      <c r="DV32" s="16">
        <f t="shared" si="173"/>
        <v>0</v>
      </c>
      <c r="DW32" s="16">
        <f t="shared" si="174"/>
        <v>0</v>
      </c>
      <c r="DX32" s="32">
        <f t="shared" si="175"/>
        <v>0</v>
      </c>
      <c r="DY32" s="32">
        <f t="shared" si="175"/>
        <v>2</v>
      </c>
      <c r="EA32" s="106"/>
    </row>
    <row r="33" spans="1:131" s="9" customFormat="1" x14ac:dyDescent="0.2">
      <c r="A33" s="1">
        <f t="shared" si="176"/>
        <v>34398</v>
      </c>
      <c r="B33" s="121">
        <v>3</v>
      </c>
      <c r="C33" s="111" t="s">
        <v>161</v>
      </c>
      <c r="D33" s="97">
        <v>385086</v>
      </c>
      <c r="E33" s="96" t="s">
        <v>4</v>
      </c>
      <c r="F33" s="40" t="s">
        <v>4</v>
      </c>
      <c r="G33" s="117" t="s">
        <v>4</v>
      </c>
      <c r="H33" s="88"/>
      <c r="I33" s="40" t="s">
        <v>4</v>
      </c>
      <c r="J33" s="39" t="s">
        <v>4</v>
      </c>
      <c r="K33" s="40" t="s">
        <v>4</v>
      </c>
      <c r="L33" s="128" t="s">
        <v>4</v>
      </c>
      <c r="M33" s="39" t="s">
        <v>4</v>
      </c>
      <c r="N33" s="40" t="s">
        <v>4</v>
      </c>
      <c r="O33" s="85" t="s">
        <v>4</v>
      </c>
      <c r="P33" s="39" t="s">
        <v>4</v>
      </c>
      <c r="Q33" s="40" t="s">
        <v>4</v>
      </c>
      <c r="R33" s="40" t="s">
        <v>4</v>
      </c>
      <c r="S33" s="39" t="s">
        <v>4</v>
      </c>
      <c r="T33" s="16" t="s">
        <v>4</v>
      </c>
      <c r="U33" s="16" t="s">
        <v>4</v>
      </c>
      <c r="V33" s="110"/>
      <c r="W33" s="16">
        <f>IF(F30="L",1,(IF(F30="A",100,0)))</f>
        <v>0</v>
      </c>
      <c r="X33" s="16">
        <f t="shared" ref="X33:X58" si="177">IF(F33="L",1,(IF(F33="A",100,0)))</f>
        <v>0</v>
      </c>
      <c r="Y33" s="16">
        <f t="shared" ref="Y33:Y58" si="178">IF(G33="L",1,(IF(G33="A",100,0)))</f>
        <v>0</v>
      </c>
      <c r="Z33" s="16">
        <f t="shared" ref="Z33:Z58" si="179">IF(H33="L",1,(IF(H33="A",100,0)))</f>
        <v>0</v>
      </c>
      <c r="AA33" s="16">
        <f t="shared" ref="AA33:AA58" si="180">IF(I33="L",1,(IF(I33="A",100,0)))</f>
        <v>0</v>
      </c>
      <c r="AB33" s="16">
        <f t="shared" ref="AB33:AB58" si="181">IF(J33="L",1,(IF(J33="A",100,0)))</f>
        <v>0</v>
      </c>
      <c r="AC33" s="16">
        <f t="shared" ref="AC33:AC58" si="182">IF(K33="L",1,(IF(K33="A",100,0)))</f>
        <v>0</v>
      </c>
      <c r="AD33" s="16">
        <f t="shared" ref="AD33:AD58" si="183">IF(L33="L",1,(IF(L33="A",100,0)))</f>
        <v>0</v>
      </c>
      <c r="AE33" s="16">
        <f t="shared" ref="AE33:AE58" si="184">IF(M33="L",1,(IF(M33="A",100,0)))</f>
        <v>0</v>
      </c>
      <c r="AF33" s="16">
        <f t="shared" ref="AF33:AF58" si="185">IF(N33="L",1,(IF(N33="A",100,0)))</f>
        <v>0</v>
      </c>
      <c r="AG33" s="16">
        <f>IF(P30="L",1,(IF(P30="A",100,0)))</f>
        <v>0</v>
      </c>
      <c r="AH33" s="16">
        <f t="shared" ref="AH33:AH58" si="186">IF(P33="L",1,(IF(P33="A",100,0)))</f>
        <v>0</v>
      </c>
      <c r="AI33" s="16">
        <f t="shared" ref="AI33:AI58" si="187">IF(Q33="L",1,(IF(Q33="A",100,0)))</f>
        <v>0</v>
      </c>
      <c r="AJ33" s="16">
        <f t="shared" ref="AJ33:AJ58" si="188">IF(R33="L",1,(IF(R33="A",100,0)))</f>
        <v>0</v>
      </c>
      <c r="AK33" s="16">
        <f t="shared" ref="AK33:AK58" si="189">IF(S33="L",1,(IF(S33="A",100,0)))</f>
        <v>0</v>
      </c>
      <c r="AL33" s="16">
        <f t="shared" ref="AL33:AL58" si="190">IF(T33="L",1,(IF(T33="A",100,0)))</f>
        <v>0</v>
      </c>
      <c r="AM33" s="16">
        <f t="shared" ref="AM33:AM58" si="191">IF(U33="L",1,(IF(U33="A",100,0)))</f>
        <v>0</v>
      </c>
      <c r="AN33" s="16">
        <f t="shared" ref="AN33:AN58" si="192">IF(V33="L",1,(IF(V33="A",100,0)))</f>
        <v>0</v>
      </c>
      <c r="AO33" s="16">
        <f t="shared" si="161"/>
        <v>0</v>
      </c>
      <c r="AP33" s="32">
        <f t="shared" si="162"/>
        <v>0</v>
      </c>
      <c r="AQ33" s="90">
        <f t="shared" si="163"/>
        <v>0</v>
      </c>
      <c r="AR33" s="92"/>
      <c r="AS33" s="111" t="s">
        <v>161</v>
      </c>
      <c r="AT33" s="110"/>
      <c r="AU33" s="151" t="s">
        <v>4</v>
      </c>
      <c r="AV33" s="87" t="s">
        <v>4</v>
      </c>
      <c r="AW33" s="40" t="s">
        <v>4</v>
      </c>
      <c r="AX33" s="40" t="s">
        <v>4</v>
      </c>
      <c r="AY33" s="39" t="s">
        <v>4</v>
      </c>
      <c r="AZ33" s="40" t="s">
        <v>4</v>
      </c>
      <c r="BA33" s="40" t="s">
        <v>4</v>
      </c>
      <c r="BB33" s="86" t="s">
        <v>4</v>
      </c>
      <c r="BC33" s="101"/>
      <c r="BD33" s="40"/>
      <c r="BE33" s="87"/>
      <c r="BF33" s="40"/>
      <c r="BG33" s="40"/>
      <c r="BH33" s="39"/>
      <c r="BI33" s="40"/>
      <c r="BJ33" s="40"/>
      <c r="BK33" s="31"/>
      <c r="BL33" s="16">
        <f t="shared" si="164"/>
        <v>0</v>
      </c>
      <c r="BM33" s="16">
        <f t="shared" si="164"/>
        <v>0</v>
      </c>
      <c r="BN33" s="16">
        <f t="shared" si="164"/>
        <v>0</v>
      </c>
      <c r="BO33" s="16">
        <f t="shared" si="164"/>
        <v>0</v>
      </c>
      <c r="BP33" s="16">
        <f t="shared" si="164"/>
        <v>0</v>
      </c>
      <c r="BQ33" s="16">
        <f t="shared" si="164"/>
        <v>0</v>
      </c>
      <c r="BR33" s="16">
        <f t="shared" si="164"/>
        <v>0</v>
      </c>
      <c r="BS33" s="16">
        <f t="shared" si="164"/>
        <v>0</v>
      </c>
      <c r="BT33" s="16">
        <f t="shared" si="164"/>
        <v>0</v>
      </c>
      <c r="BU33" s="16">
        <f t="shared" si="164"/>
        <v>0</v>
      </c>
      <c r="BV33" s="16">
        <f t="shared" si="165"/>
        <v>0</v>
      </c>
      <c r="BW33" s="16">
        <f t="shared" si="165"/>
        <v>0</v>
      </c>
      <c r="BX33" s="16">
        <f t="shared" si="165"/>
        <v>0</v>
      </c>
      <c r="BY33" s="16">
        <f t="shared" si="165"/>
        <v>0</v>
      </c>
      <c r="BZ33" s="16">
        <f t="shared" si="165"/>
        <v>0</v>
      </c>
      <c r="CA33" s="16">
        <f t="shared" si="165"/>
        <v>0</v>
      </c>
      <c r="CB33" s="16">
        <f t="shared" si="165"/>
        <v>0</v>
      </c>
      <c r="CC33" s="16">
        <f t="shared" si="165"/>
        <v>0</v>
      </c>
      <c r="CD33" s="16">
        <f t="shared" si="166"/>
        <v>0</v>
      </c>
      <c r="CE33" s="16">
        <f t="shared" si="167"/>
        <v>0</v>
      </c>
      <c r="CF33" s="16">
        <f t="shared" si="168"/>
        <v>0</v>
      </c>
      <c r="CG33" s="32">
        <f t="shared" si="169"/>
        <v>0</v>
      </c>
      <c r="CH33" s="90">
        <f t="shared" si="169"/>
        <v>0</v>
      </c>
      <c r="CI33" s="93"/>
      <c r="CJ33" s="98"/>
      <c r="CK33" s="85"/>
      <c r="CL33" s="40"/>
      <c r="CM33" s="39"/>
      <c r="CN33" s="40"/>
      <c r="CO33" s="40"/>
      <c r="CP33" s="39"/>
      <c r="CQ33" s="40"/>
      <c r="CR33" s="40"/>
      <c r="CS33" s="39"/>
      <c r="CT33" s="40"/>
      <c r="CU33" s="40"/>
      <c r="CV33" s="87"/>
      <c r="CW33" s="40"/>
      <c r="CX33" s="40"/>
      <c r="CY33" s="39"/>
      <c r="CZ33" s="38"/>
      <c r="DA33" s="38"/>
      <c r="DB33" s="16"/>
      <c r="DC33" s="16">
        <f t="shared" si="170"/>
        <v>0</v>
      </c>
      <c r="DD33" s="16">
        <f t="shared" si="170"/>
        <v>0</v>
      </c>
      <c r="DE33" s="16">
        <f t="shared" si="170"/>
        <v>0</v>
      </c>
      <c r="DF33" s="16">
        <f t="shared" si="170"/>
        <v>0</v>
      </c>
      <c r="DG33" s="16">
        <f t="shared" si="170"/>
        <v>0</v>
      </c>
      <c r="DH33" s="16">
        <f t="shared" si="170"/>
        <v>0</v>
      </c>
      <c r="DI33" s="16">
        <f t="shared" si="170"/>
        <v>0</v>
      </c>
      <c r="DJ33" s="16">
        <f t="shared" si="170"/>
        <v>0</v>
      </c>
      <c r="DK33" s="16">
        <f t="shared" si="170"/>
        <v>0</v>
      </c>
      <c r="DL33" s="16">
        <f t="shared" si="170"/>
        <v>0</v>
      </c>
      <c r="DM33" s="16">
        <f t="shared" si="171"/>
        <v>0</v>
      </c>
      <c r="DN33" s="16">
        <f t="shared" si="171"/>
        <v>0</v>
      </c>
      <c r="DO33" s="16">
        <f t="shared" si="171"/>
        <v>0</v>
      </c>
      <c r="DP33" s="16">
        <f t="shared" si="171"/>
        <v>0</v>
      </c>
      <c r="DQ33" s="16">
        <f t="shared" si="171"/>
        <v>0</v>
      </c>
      <c r="DR33" s="16">
        <f t="shared" si="171"/>
        <v>0</v>
      </c>
      <c r="DS33" s="16">
        <f t="shared" si="171"/>
        <v>0</v>
      </c>
      <c r="DT33" s="16">
        <f t="shared" si="171"/>
        <v>0</v>
      </c>
      <c r="DU33" s="16">
        <f t="shared" si="172"/>
        <v>0</v>
      </c>
      <c r="DV33" s="16">
        <f t="shared" si="173"/>
        <v>0</v>
      </c>
      <c r="DW33" s="16">
        <f t="shared" si="174"/>
        <v>0</v>
      </c>
      <c r="DX33" s="32">
        <f t="shared" si="175"/>
        <v>0</v>
      </c>
      <c r="DY33" s="32">
        <f t="shared" si="175"/>
        <v>0</v>
      </c>
      <c r="EA33" s="106"/>
    </row>
    <row r="34" spans="1:131" s="9" customFormat="1" x14ac:dyDescent="0.2">
      <c r="A34" s="1">
        <f t="shared" si="176"/>
        <v>34398</v>
      </c>
      <c r="B34" s="121">
        <v>4</v>
      </c>
      <c r="C34" s="111" t="s">
        <v>162</v>
      </c>
      <c r="D34" s="97">
        <v>517041</v>
      </c>
      <c r="E34" s="96" t="s">
        <v>4</v>
      </c>
      <c r="F34" s="40" t="s">
        <v>4</v>
      </c>
      <c r="G34" s="117" t="s">
        <v>4</v>
      </c>
      <c r="H34" s="88"/>
      <c r="I34" s="40" t="s">
        <v>4</v>
      </c>
      <c r="J34" s="39" t="s">
        <v>4</v>
      </c>
      <c r="K34" s="40" t="s">
        <v>4</v>
      </c>
      <c r="L34" s="128" t="s">
        <v>4</v>
      </c>
      <c r="M34" s="39" t="s">
        <v>4</v>
      </c>
      <c r="N34" s="40" t="s">
        <v>4</v>
      </c>
      <c r="O34" s="85" t="s">
        <v>4</v>
      </c>
      <c r="P34" s="39" t="s">
        <v>4</v>
      </c>
      <c r="Q34" s="40" t="s">
        <v>95</v>
      </c>
      <c r="R34" s="40" t="s">
        <v>4</v>
      </c>
      <c r="S34" s="39" t="s">
        <v>6</v>
      </c>
      <c r="T34" s="16" t="s">
        <v>4</v>
      </c>
      <c r="U34" s="16" t="s">
        <v>4</v>
      </c>
      <c r="V34" s="110"/>
      <c r="W34" s="16">
        <f t="shared" ref="W34:W58" si="193">IF(E34="L",1,(IF(E34="A",100,0)))</f>
        <v>0</v>
      </c>
      <c r="X34" s="16">
        <f t="shared" si="177"/>
        <v>0</v>
      </c>
      <c r="Y34" s="16">
        <f t="shared" si="178"/>
        <v>0</v>
      </c>
      <c r="Z34" s="16">
        <f t="shared" si="179"/>
        <v>0</v>
      </c>
      <c r="AA34" s="16">
        <f t="shared" si="180"/>
        <v>0</v>
      </c>
      <c r="AB34" s="16">
        <f t="shared" si="181"/>
        <v>0</v>
      </c>
      <c r="AC34" s="16">
        <f t="shared" si="182"/>
        <v>0</v>
      </c>
      <c r="AD34" s="16">
        <f t="shared" si="183"/>
        <v>0</v>
      </c>
      <c r="AE34" s="16">
        <f t="shared" si="184"/>
        <v>0</v>
      </c>
      <c r="AF34" s="16">
        <f t="shared" si="185"/>
        <v>0</v>
      </c>
      <c r="AG34" s="16">
        <f>IF(O34="L",1,(IF(O34="A",100,0)))</f>
        <v>0</v>
      </c>
      <c r="AH34" s="16">
        <f t="shared" si="186"/>
        <v>0</v>
      </c>
      <c r="AI34" s="16">
        <f t="shared" si="187"/>
        <v>0</v>
      </c>
      <c r="AJ34" s="16">
        <f t="shared" si="188"/>
        <v>0</v>
      </c>
      <c r="AK34" s="16">
        <f t="shared" si="189"/>
        <v>1</v>
      </c>
      <c r="AL34" s="16">
        <f t="shared" si="190"/>
        <v>0</v>
      </c>
      <c r="AM34" s="16">
        <f t="shared" si="191"/>
        <v>0</v>
      </c>
      <c r="AN34" s="16">
        <f t="shared" si="192"/>
        <v>0</v>
      </c>
      <c r="AO34" s="16">
        <f t="shared" si="161"/>
        <v>1</v>
      </c>
      <c r="AP34" s="32">
        <f t="shared" si="162"/>
        <v>0</v>
      </c>
      <c r="AQ34" s="90">
        <f t="shared" si="163"/>
        <v>1</v>
      </c>
      <c r="AR34" s="92"/>
      <c r="AS34" s="111" t="s">
        <v>162</v>
      </c>
      <c r="AT34" s="110"/>
      <c r="AU34" s="151" t="s">
        <v>4</v>
      </c>
      <c r="AV34" s="87" t="s">
        <v>4</v>
      </c>
      <c r="AW34" s="40" t="s">
        <v>95</v>
      </c>
      <c r="AX34" s="40" t="s">
        <v>4</v>
      </c>
      <c r="AY34" s="39" t="s">
        <v>4</v>
      </c>
      <c r="AZ34" s="40" t="s">
        <v>4</v>
      </c>
      <c r="BA34" s="40" t="s">
        <v>4</v>
      </c>
      <c r="BB34" s="86" t="s">
        <v>4</v>
      </c>
      <c r="BC34" s="101"/>
      <c r="BD34" s="40"/>
      <c r="BE34" s="87"/>
      <c r="BF34" s="40"/>
      <c r="BG34" s="40"/>
      <c r="BH34" s="39"/>
      <c r="BI34" s="40"/>
      <c r="BJ34" s="40"/>
      <c r="BK34" s="31"/>
      <c r="BL34" s="16">
        <f t="shared" si="164"/>
        <v>0</v>
      </c>
      <c r="BM34" s="16">
        <f t="shared" si="164"/>
        <v>0</v>
      </c>
      <c r="BN34" s="16">
        <f t="shared" si="164"/>
        <v>0</v>
      </c>
      <c r="BO34" s="16">
        <f t="shared" si="164"/>
        <v>0</v>
      </c>
      <c r="BP34" s="16">
        <f t="shared" si="164"/>
        <v>0</v>
      </c>
      <c r="BQ34" s="16">
        <f t="shared" si="164"/>
        <v>0</v>
      </c>
      <c r="BR34" s="16">
        <f t="shared" si="164"/>
        <v>0</v>
      </c>
      <c r="BS34" s="16">
        <f t="shared" si="164"/>
        <v>0</v>
      </c>
      <c r="BT34" s="16">
        <f t="shared" si="164"/>
        <v>0</v>
      </c>
      <c r="BU34" s="16">
        <f t="shared" si="164"/>
        <v>0</v>
      </c>
      <c r="BV34" s="16">
        <f t="shared" si="165"/>
        <v>0</v>
      </c>
      <c r="BW34" s="16">
        <f t="shared" si="165"/>
        <v>0</v>
      </c>
      <c r="BX34" s="16">
        <f t="shared" si="165"/>
        <v>0</v>
      </c>
      <c r="BY34" s="16">
        <f t="shared" si="165"/>
        <v>0</v>
      </c>
      <c r="BZ34" s="16">
        <f t="shared" si="165"/>
        <v>0</v>
      </c>
      <c r="CA34" s="16">
        <f t="shared" si="165"/>
        <v>0</v>
      </c>
      <c r="CB34" s="16">
        <f t="shared" si="165"/>
        <v>0</v>
      </c>
      <c r="CC34" s="16">
        <f t="shared" si="165"/>
        <v>0</v>
      </c>
      <c r="CD34" s="16">
        <f t="shared" si="166"/>
        <v>0</v>
      </c>
      <c r="CE34" s="16">
        <f t="shared" si="167"/>
        <v>0</v>
      </c>
      <c r="CF34" s="16">
        <f t="shared" si="168"/>
        <v>0</v>
      </c>
      <c r="CG34" s="32">
        <f t="shared" si="169"/>
        <v>0</v>
      </c>
      <c r="CH34" s="90">
        <f t="shared" si="169"/>
        <v>1</v>
      </c>
      <c r="CI34" s="93"/>
      <c r="CJ34" s="98"/>
      <c r="CK34" s="85"/>
      <c r="CL34" s="40"/>
      <c r="CM34" s="39"/>
      <c r="CN34" s="40"/>
      <c r="CO34" s="40"/>
      <c r="CP34" s="39"/>
      <c r="CQ34" s="40"/>
      <c r="CR34" s="40"/>
      <c r="CS34" s="39"/>
      <c r="CT34" s="40"/>
      <c r="CU34" s="40"/>
      <c r="CV34" s="87"/>
      <c r="CW34" s="40"/>
      <c r="CX34" s="40"/>
      <c r="CY34" s="39"/>
      <c r="CZ34" s="38"/>
      <c r="DA34" s="38"/>
      <c r="DB34" s="16"/>
      <c r="DC34" s="16">
        <f t="shared" si="170"/>
        <v>0</v>
      </c>
      <c r="DD34" s="16">
        <f t="shared" si="170"/>
        <v>0</v>
      </c>
      <c r="DE34" s="16">
        <f t="shared" si="170"/>
        <v>0</v>
      </c>
      <c r="DF34" s="16">
        <f t="shared" si="170"/>
        <v>0</v>
      </c>
      <c r="DG34" s="16">
        <f t="shared" si="170"/>
        <v>0</v>
      </c>
      <c r="DH34" s="16">
        <f t="shared" si="170"/>
        <v>0</v>
      </c>
      <c r="DI34" s="16">
        <f t="shared" si="170"/>
        <v>0</v>
      </c>
      <c r="DJ34" s="16">
        <f t="shared" si="170"/>
        <v>0</v>
      </c>
      <c r="DK34" s="16">
        <f t="shared" si="170"/>
        <v>0</v>
      </c>
      <c r="DL34" s="16">
        <f t="shared" si="170"/>
        <v>0</v>
      </c>
      <c r="DM34" s="16">
        <f t="shared" si="171"/>
        <v>0</v>
      </c>
      <c r="DN34" s="16">
        <f t="shared" si="171"/>
        <v>0</v>
      </c>
      <c r="DO34" s="16">
        <f t="shared" si="171"/>
        <v>0</v>
      </c>
      <c r="DP34" s="16">
        <f t="shared" si="171"/>
        <v>0</v>
      </c>
      <c r="DQ34" s="16">
        <f t="shared" si="171"/>
        <v>0</v>
      </c>
      <c r="DR34" s="16">
        <f t="shared" si="171"/>
        <v>0</v>
      </c>
      <c r="DS34" s="16">
        <f t="shared" si="171"/>
        <v>0</v>
      </c>
      <c r="DT34" s="16">
        <f t="shared" si="171"/>
        <v>0</v>
      </c>
      <c r="DU34" s="16">
        <f t="shared" si="172"/>
        <v>0</v>
      </c>
      <c r="DV34" s="16">
        <f t="shared" si="173"/>
        <v>0</v>
      </c>
      <c r="DW34" s="16">
        <f t="shared" si="174"/>
        <v>0</v>
      </c>
      <c r="DX34" s="32">
        <f t="shared" si="175"/>
        <v>0</v>
      </c>
      <c r="DY34" s="32">
        <f t="shared" si="175"/>
        <v>1</v>
      </c>
      <c r="EA34" s="106"/>
    </row>
    <row r="35" spans="1:131" s="9" customFormat="1" x14ac:dyDescent="0.2">
      <c r="A35" s="1">
        <f t="shared" si="176"/>
        <v>34398</v>
      </c>
      <c r="B35" s="121">
        <v>5</v>
      </c>
      <c r="C35" s="111" t="s">
        <v>198</v>
      </c>
      <c r="D35" s="97">
        <v>600890</v>
      </c>
      <c r="E35" s="96" t="s">
        <v>4</v>
      </c>
      <c r="F35" s="40" t="s">
        <v>4</v>
      </c>
      <c r="G35" s="117" t="s">
        <v>4</v>
      </c>
      <c r="H35" s="88"/>
      <c r="I35" s="40" t="s">
        <v>4</v>
      </c>
      <c r="J35" s="39" t="s">
        <v>4</v>
      </c>
      <c r="K35" s="40" t="s">
        <v>4</v>
      </c>
      <c r="L35" s="128" t="s">
        <v>4</v>
      </c>
      <c r="M35" s="39" t="s">
        <v>4</v>
      </c>
      <c r="N35" s="40" t="s">
        <v>4</v>
      </c>
      <c r="O35" s="85" t="s">
        <v>4</v>
      </c>
      <c r="P35" s="39" t="s">
        <v>4</v>
      </c>
      <c r="Q35" s="40" t="s">
        <v>4</v>
      </c>
      <c r="R35" s="40" t="s">
        <v>4</v>
      </c>
      <c r="S35" s="39" t="s">
        <v>4</v>
      </c>
      <c r="T35" s="16" t="s">
        <v>95</v>
      </c>
      <c r="U35" s="16" t="s">
        <v>95</v>
      </c>
      <c r="V35" s="110"/>
      <c r="W35" s="16">
        <f t="shared" si="193"/>
        <v>0</v>
      </c>
      <c r="X35" s="16">
        <f t="shared" si="177"/>
        <v>0</v>
      </c>
      <c r="Y35" s="16">
        <f t="shared" si="178"/>
        <v>0</v>
      </c>
      <c r="Z35" s="16">
        <f t="shared" si="179"/>
        <v>0</v>
      </c>
      <c r="AA35" s="16">
        <f t="shared" si="180"/>
        <v>0</v>
      </c>
      <c r="AB35" s="16">
        <f t="shared" si="181"/>
        <v>0</v>
      </c>
      <c r="AC35" s="16">
        <f t="shared" si="182"/>
        <v>0</v>
      </c>
      <c r="AD35" s="16">
        <f t="shared" si="183"/>
        <v>0</v>
      </c>
      <c r="AE35" s="16">
        <f t="shared" si="184"/>
        <v>0</v>
      </c>
      <c r="AF35" s="16">
        <f t="shared" si="185"/>
        <v>0</v>
      </c>
      <c r="AG35" s="16">
        <f>IF(Q30="L",1,(IF(Q30="A",100,0)))</f>
        <v>0</v>
      </c>
      <c r="AH35" s="16">
        <f t="shared" si="186"/>
        <v>0</v>
      </c>
      <c r="AI35" s="16">
        <f t="shared" si="187"/>
        <v>0</v>
      </c>
      <c r="AJ35" s="16">
        <f t="shared" si="188"/>
        <v>0</v>
      </c>
      <c r="AK35" s="16">
        <f t="shared" si="189"/>
        <v>0</v>
      </c>
      <c r="AL35" s="16">
        <f t="shared" si="190"/>
        <v>0</v>
      </c>
      <c r="AM35" s="16">
        <f t="shared" si="191"/>
        <v>0</v>
      </c>
      <c r="AN35" s="16">
        <f t="shared" si="192"/>
        <v>0</v>
      </c>
      <c r="AO35" s="16">
        <f t="shared" si="161"/>
        <v>0</v>
      </c>
      <c r="AP35" s="32">
        <f t="shared" si="162"/>
        <v>0</v>
      </c>
      <c r="AQ35" s="90">
        <f t="shared" si="163"/>
        <v>0</v>
      </c>
      <c r="AR35" s="92"/>
      <c r="AS35" s="111" t="s">
        <v>198</v>
      </c>
      <c r="AT35" s="110"/>
      <c r="AU35" s="151" t="s">
        <v>4</v>
      </c>
      <c r="AV35" s="87" t="s">
        <v>4</v>
      </c>
      <c r="AW35" s="40" t="s">
        <v>4</v>
      </c>
      <c r="AX35" s="40" t="s">
        <v>5</v>
      </c>
      <c r="AY35" s="39" t="s">
        <v>4</v>
      </c>
      <c r="AZ35" s="40" t="s">
        <v>4</v>
      </c>
      <c r="BA35" s="40" t="s">
        <v>4</v>
      </c>
      <c r="BB35" s="86" t="s">
        <v>4</v>
      </c>
      <c r="BC35" s="101"/>
      <c r="BD35" s="40"/>
      <c r="BE35" s="87"/>
      <c r="BF35" s="40"/>
      <c r="BG35" s="40"/>
      <c r="BH35" s="39"/>
      <c r="BI35" s="40"/>
      <c r="BJ35" s="40"/>
      <c r="BK35" s="31"/>
      <c r="BL35" s="16">
        <f t="shared" si="164"/>
        <v>0</v>
      </c>
      <c r="BM35" s="16">
        <f t="shared" si="164"/>
        <v>0</v>
      </c>
      <c r="BN35" s="16">
        <f t="shared" si="164"/>
        <v>0</v>
      </c>
      <c r="BO35" s="16">
        <f t="shared" si="164"/>
        <v>0</v>
      </c>
      <c r="BP35" s="16">
        <f t="shared" si="164"/>
        <v>100</v>
      </c>
      <c r="BQ35" s="16">
        <f t="shared" si="164"/>
        <v>0</v>
      </c>
      <c r="BR35" s="16">
        <f t="shared" si="164"/>
        <v>0</v>
      </c>
      <c r="BS35" s="16">
        <f t="shared" si="164"/>
        <v>0</v>
      </c>
      <c r="BT35" s="16">
        <f t="shared" si="164"/>
        <v>0</v>
      </c>
      <c r="BU35" s="16">
        <f t="shared" si="164"/>
        <v>0</v>
      </c>
      <c r="BV35" s="16">
        <f t="shared" si="165"/>
        <v>0</v>
      </c>
      <c r="BW35" s="16">
        <f t="shared" si="165"/>
        <v>0</v>
      </c>
      <c r="BX35" s="16">
        <f t="shared" si="165"/>
        <v>0</v>
      </c>
      <c r="BY35" s="16">
        <f t="shared" si="165"/>
        <v>0</v>
      </c>
      <c r="BZ35" s="16">
        <f t="shared" si="165"/>
        <v>0</v>
      </c>
      <c r="CA35" s="16">
        <f t="shared" si="165"/>
        <v>0</v>
      </c>
      <c r="CB35" s="16">
        <f t="shared" si="165"/>
        <v>0</v>
      </c>
      <c r="CC35" s="16">
        <f t="shared" si="165"/>
        <v>0</v>
      </c>
      <c r="CD35" s="16">
        <f t="shared" si="166"/>
        <v>100</v>
      </c>
      <c r="CE35" s="16">
        <f t="shared" si="167"/>
        <v>1</v>
      </c>
      <c r="CF35" s="16">
        <f t="shared" si="168"/>
        <v>0</v>
      </c>
      <c r="CG35" s="32">
        <f t="shared" si="169"/>
        <v>1</v>
      </c>
      <c r="CH35" s="90">
        <f t="shared" si="169"/>
        <v>0</v>
      </c>
      <c r="CI35" s="93"/>
      <c r="CJ35" s="98"/>
      <c r="CK35" s="85"/>
      <c r="CL35" s="40"/>
      <c r="CM35" s="39"/>
      <c r="CN35" s="40"/>
      <c r="CO35" s="40"/>
      <c r="CP35" s="39"/>
      <c r="CQ35" s="40"/>
      <c r="CR35" s="40"/>
      <c r="CS35" s="39"/>
      <c r="CT35" s="40"/>
      <c r="CU35" s="40"/>
      <c r="CV35" s="87"/>
      <c r="CW35" s="40"/>
      <c r="CX35" s="40"/>
      <c r="CY35" s="39"/>
      <c r="CZ35" s="38"/>
      <c r="DA35" s="38"/>
      <c r="DB35" s="16"/>
      <c r="DC35" s="16">
        <f t="shared" si="170"/>
        <v>0</v>
      </c>
      <c r="DD35" s="16">
        <f t="shared" si="170"/>
        <v>0</v>
      </c>
      <c r="DE35" s="16">
        <f t="shared" si="170"/>
        <v>0</v>
      </c>
      <c r="DF35" s="16">
        <f t="shared" si="170"/>
        <v>0</v>
      </c>
      <c r="DG35" s="16">
        <f t="shared" si="170"/>
        <v>0</v>
      </c>
      <c r="DH35" s="16">
        <f t="shared" si="170"/>
        <v>0</v>
      </c>
      <c r="DI35" s="16">
        <f t="shared" si="170"/>
        <v>0</v>
      </c>
      <c r="DJ35" s="16">
        <f t="shared" si="170"/>
        <v>0</v>
      </c>
      <c r="DK35" s="16">
        <f t="shared" si="170"/>
        <v>0</v>
      </c>
      <c r="DL35" s="16">
        <f t="shared" si="170"/>
        <v>0</v>
      </c>
      <c r="DM35" s="16">
        <f t="shared" si="171"/>
        <v>0</v>
      </c>
      <c r="DN35" s="16">
        <f t="shared" si="171"/>
        <v>0</v>
      </c>
      <c r="DO35" s="16">
        <f t="shared" si="171"/>
        <v>0</v>
      </c>
      <c r="DP35" s="16">
        <f t="shared" si="171"/>
        <v>0</v>
      </c>
      <c r="DQ35" s="16">
        <f t="shared" si="171"/>
        <v>0</v>
      </c>
      <c r="DR35" s="16">
        <f t="shared" si="171"/>
        <v>0</v>
      </c>
      <c r="DS35" s="16">
        <f t="shared" si="171"/>
        <v>0</v>
      </c>
      <c r="DT35" s="16">
        <f t="shared" si="171"/>
        <v>0</v>
      </c>
      <c r="DU35" s="16">
        <f t="shared" si="172"/>
        <v>0</v>
      </c>
      <c r="DV35" s="16">
        <f t="shared" si="173"/>
        <v>0</v>
      </c>
      <c r="DW35" s="16">
        <f t="shared" si="174"/>
        <v>0</v>
      </c>
      <c r="DX35" s="32">
        <f t="shared" si="175"/>
        <v>1</v>
      </c>
      <c r="DY35" s="32">
        <f t="shared" si="175"/>
        <v>0</v>
      </c>
      <c r="EA35" s="106"/>
    </row>
    <row r="36" spans="1:131" s="9" customFormat="1" x14ac:dyDescent="0.2">
      <c r="A36" s="1">
        <f t="shared" si="176"/>
        <v>34398</v>
      </c>
      <c r="B36" s="121">
        <v>6</v>
      </c>
      <c r="C36" s="111" t="s">
        <v>233</v>
      </c>
      <c r="D36" s="97">
        <v>366471</v>
      </c>
      <c r="E36" s="96" t="s">
        <v>4</v>
      </c>
      <c r="F36" s="40" t="s">
        <v>4</v>
      </c>
      <c r="G36" s="117" t="s">
        <v>4</v>
      </c>
      <c r="H36" s="88"/>
      <c r="I36" s="40" t="s">
        <v>95</v>
      </c>
      <c r="J36" s="39" t="s">
        <v>4</v>
      </c>
      <c r="K36" s="40" t="s">
        <v>4</v>
      </c>
      <c r="L36" s="128" t="s">
        <v>4</v>
      </c>
      <c r="M36" s="39" t="s">
        <v>4</v>
      </c>
      <c r="N36" s="40" t="s">
        <v>95</v>
      </c>
      <c r="O36" s="85" t="s">
        <v>4</v>
      </c>
      <c r="P36" s="39" t="s">
        <v>4</v>
      </c>
      <c r="Q36" s="40" t="s">
        <v>4</v>
      </c>
      <c r="R36" s="40" t="s">
        <v>4</v>
      </c>
      <c r="S36" s="39" t="s">
        <v>6</v>
      </c>
      <c r="T36" s="16" t="s">
        <v>4</v>
      </c>
      <c r="U36" s="16" t="s">
        <v>95</v>
      </c>
      <c r="V36" s="110"/>
      <c r="W36" s="16">
        <f t="shared" si="193"/>
        <v>0</v>
      </c>
      <c r="X36" s="16">
        <f t="shared" si="177"/>
        <v>0</v>
      </c>
      <c r="Y36" s="16">
        <f t="shared" si="178"/>
        <v>0</v>
      </c>
      <c r="Z36" s="16">
        <f t="shared" si="179"/>
        <v>0</v>
      </c>
      <c r="AA36" s="16">
        <f t="shared" si="180"/>
        <v>0</v>
      </c>
      <c r="AB36" s="16">
        <f t="shared" si="181"/>
        <v>0</v>
      </c>
      <c r="AC36" s="16">
        <f t="shared" si="182"/>
        <v>0</v>
      </c>
      <c r="AD36" s="16">
        <f t="shared" si="183"/>
        <v>0</v>
      </c>
      <c r="AE36" s="16">
        <f t="shared" si="184"/>
        <v>0</v>
      </c>
      <c r="AF36" s="16">
        <f t="shared" si="185"/>
        <v>0</v>
      </c>
      <c r="AG36" s="16">
        <f t="shared" ref="AG36:AG45" si="194">IF(O36="L",1,(IF(O36="A",100,0)))</f>
        <v>0</v>
      </c>
      <c r="AH36" s="16">
        <f t="shared" si="186"/>
        <v>0</v>
      </c>
      <c r="AI36" s="16">
        <f t="shared" si="187"/>
        <v>0</v>
      </c>
      <c r="AJ36" s="16">
        <f t="shared" si="188"/>
        <v>0</v>
      </c>
      <c r="AK36" s="16">
        <f t="shared" si="189"/>
        <v>1</v>
      </c>
      <c r="AL36" s="16">
        <f t="shared" si="190"/>
        <v>0</v>
      </c>
      <c r="AM36" s="16">
        <f t="shared" si="191"/>
        <v>0</v>
      </c>
      <c r="AN36" s="16">
        <f t="shared" si="192"/>
        <v>0</v>
      </c>
      <c r="AO36" s="16">
        <f t="shared" si="161"/>
        <v>1</v>
      </c>
      <c r="AP36" s="32">
        <f t="shared" si="162"/>
        <v>0</v>
      </c>
      <c r="AQ36" s="90">
        <f t="shared" si="163"/>
        <v>1</v>
      </c>
      <c r="AR36" s="92"/>
      <c r="AS36" s="111" t="s">
        <v>233</v>
      </c>
      <c r="AT36" s="110"/>
      <c r="AU36" s="151" t="s">
        <v>4</v>
      </c>
      <c r="AV36" s="87" t="s">
        <v>4</v>
      </c>
      <c r="AW36" s="40" t="s">
        <v>6</v>
      </c>
      <c r="AX36" s="40" t="s">
        <v>4</v>
      </c>
      <c r="AY36" s="39" t="s">
        <v>4</v>
      </c>
      <c r="AZ36" s="40" t="s">
        <v>95</v>
      </c>
      <c r="BA36" s="40" t="s">
        <v>4</v>
      </c>
      <c r="BB36" s="86" t="s">
        <v>4</v>
      </c>
      <c r="BC36" s="101"/>
      <c r="BD36" s="40"/>
      <c r="BE36" s="87"/>
      <c r="BF36" s="40"/>
      <c r="BG36" s="40"/>
      <c r="BH36" s="39"/>
      <c r="BI36" s="40"/>
      <c r="BJ36" s="40"/>
      <c r="BK36" s="31"/>
      <c r="BL36" s="16">
        <f t="shared" si="164"/>
        <v>0</v>
      </c>
      <c r="BM36" s="16">
        <f t="shared" si="164"/>
        <v>0</v>
      </c>
      <c r="BN36" s="16">
        <f t="shared" si="164"/>
        <v>0</v>
      </c>
      <c r="BO36" s="16">
        <f t="shared" si="164"/>
        <v>1</v>
      </c>
      <c r="BP36" s="16">
        <f t="shared" si="164"/>
        <v>0</v>
      </c>
      <c r="BQ36" s="16">
        <f t="shared" si="164"/>
        <v>0</v>
      </c>
      <c r="BR36" s="16">
        <f t="shared" si="164"/>
        <v>0</v>
      </c>
      <c r="BS36" s="16">
        <f t="shared" si="164"/>
        <v>0</v>
      </c>
      <c r="BT36" s="16">
        <f t="shared" si="164"/>
        <v>0</v>
      </c>
      <c r="BU36" s="16">
        <f t="shared" si="164"/>
        <v>0</v>
      </c>
      <c r="BV36" s="16">
        <f t="shared" si="165"/>
        <v>0</v>
      </c>
      <c r="BW36" s="16">
        <f t="shared" si="165"/>
        <v>0</v>
      </c>
      <c r="BX36" s="16">
        <f t="shared" si="165"/>
        <v>0</v>
      </c>
      <c r="BY36" s="16">
        <f t="shared" si="165"/>
        <v>0</v>
      </c>
      <c r="BZ36" s="16">
        <f t="shared" si="165"/>
        <v>0</v>
      </c>
      <c r="CA36" s="16">
        <f t="shared" si="165"/>
        <v>0</v>
      </c>
      <c r="CB36" s="16">
        <f t="shared" si="165"/>
        <v>0</v>
      </c>
      <c r="CC36" s="16">
        <f t="shared" si="165"/>
        <v>0</v>
      </c>
      <c r="CD36" s="16">
        <f t="shared" si="166"/>
        <v>1</v>
      </c>
      <c r="CE36" s="16">
        <f t="shared" si="167"/>
        <v>0</v>
      </c>
      <c r="CF36" s="16">
        <f t="shared" si="168"/>
        <v>1</v>
      </c>
      <c r="CG36" s="32">
        <f t="shared" si="169"/>
        <v>0</v>
      </c>
      <c r="CH36" s="90">
        <f t="shared" si="169"/>
        <v>2</v>
      </c>
      <c r="CI36" s="93"/>
      <c r="CJ36" s="98"/>
      <c r="CK36" s="85"/>
      <c r="CL36" s="40"/>
      <c r="CM36" s="39"/>
      <c r="CN36" s="40"/>
      <c r="CO36" s="40"/>
      <c r="CP36" s="39"/>
      <c r="CQ36" s="40"/>
      <c r="CR36" s="40"/>
      <c r="CS36" s="39"/>
      <c r="CT36" s="40"/>
      <c r="CU36" s="40"/>
      <c r="CV36" s="87"/>
      <c r="CW36" s="40"/>
      <c r="CX36" s="40"/>
      <c r="CY36" s="39"/>
      <c r="CZ36" s="38"/>
      <c r="DA36" s="38"/>
      <c r="DB36" s="16"/>
      <c r="DC36" s="16">
        <f t="shared" si="170"/>
        <v>0</v>
      </c>
      <c r="DD36" s="16">
        <f t="shared" si="170"/>
        <v>0</v>
      </c>
      <c r="DE36" s="16">
        <f t="shared" si="170"/>
        <v>0</v>
      </c>
      <c r="DF36" s="16">
        <f t="shared" si="170"/>
        <v>0</v>
      </c>
      <c r="DG36" s="16">
        <f t="shared" si="170"/>
        <v>0</v>
      </c>
      <c r="DH36" s="16">
        <f t="shared" si="170"/>
        <v>0</v>
      </c>
      <c r="DI36" s="16">
        <f t="shared" si="170"/>
        <v>0</v>
      </c>
      <c r="DJ36" s="16">
        <f t="shared" si="170"/>
        <v>0</v>
      </c>
      <c r="DK36" s="16">
        <f t="shared" si="170"/>
        <v>0</v>
      </c>
      <c r="DL36" s="16">
        <f t="shared" si="170"/>
        <v>0</v>
      </c>
      <c r="DM36" s="16">
        <f t="shared" si="171"/>
        <v>0</v>
      </c>
      <c r="DN36" s="16">
        <f t="shared" si="171"/>
        <v>0</v>
      </c>
      <c r="DO36" s="16">
        <f t="shared" si="171"/>
        <v>0</v>
      </c>
      <c r="DP36" s="16">
        <f t="shared" si="171"/>
        <v>0</v>
      </c>
      <c r="DQ36" s="16">
        <f t="shared" si="171"/>
        <v>0</v>
      </c>
      <c r="DR36" s="16">
        <f t="shared" si="171"/>
        <v>0</v>
      </c>
      <c r="DS36" s="16">
        <f t="shared" si="171"/>
        <v>0</v>
      </c>
      <c r="DT36" s="16">
        <f t="shared" si="171"/>
        <v>0</v>
      </c>
      <c r="DU36" s="16">
        <f t="shared" si="172"/>
        <v>0</v>
      </c>
      <c r="DV36" s="16">
        <f t="shared" si="173"/>
        <v>0</v>
      </c>
      <c r="DW36" s="16">
        <f t="shared" si="174"/>
        <v>0</v>
      </c>
      <c r="DX36" s="32">
        <f t="shared" si="175"/>
        <v>0</v>
      </c>
      <c r="DY36" s="32">
        <f t="shared" si="175"/>
        <v>2</v>
      </c>
      <c r="EA36" s="106"/>
    </row>
    <row r="37" spans="1:131" s="9" customFormat="1" x14ac:dyDescent="0.2">
      <c r="A37" s="121">
        <f t="shared" si="176"/>
        <v>34398</v>
      </c>
      <c r="B37" s="121">
        <v>7</v>
      </c>
      <c r="C37" s="98" t="s">
        <v>187</v>
      </c>
      <c r="D37" s="97">
        <v>423412</v>
      </c>
      <c r="E37" s="96" t="s">
        <v>4</v>
      </c>
      <c r="F37" s="40" t="s">
        <v>4</v>
      </c>
      <c r="G37" s="117" t="s">
        <v>4</v>
      </c>
      <c r="H37" s="88"/>
      <c r="I37" s="40" t="s">
        <v>4</v>
      </c>
      <c r="J37" s="39" t="s">
        <v>4</v>
      </c>
      <c r="K37" s="40" t="s">
        <v>4</v>
      </c>
      <c r="L37" s="128" t="s">
        <v>4</v>
      </c>
      <c r="M37" s="130" t="s">
        <v>6</v>
      </c>
      <c r="N37" s="40" t="s">
        <v>4</v>
      </c>
      <c r="O37" s="85" t="s">
        <v>4</v>
      </c>
      <c r="P37" s="39" t="s">
        <v>4</v>
      </c>
      <c r="Q37" s="40" t="s">
        <v>4</v>
      </c>
      <c r="R37" s="40" t="s">
        <v>4</v>
      </c>
      <c r="S37" s="39" t="s">
        <v>4</v>
      </c>
      <c r="T37" s="16" t="s">
        <v>4</v>
      </c>
      <c r="U37" s="16" t="s">
        <v>4</v>
      </c>
      <c r="V37" s="110"/>
      <c r="W37" s="16">
        <f t="shared" si="193"/>
        <v>0</v>
      </c>
      <c r="X37" s="16">
        <f t="shared" si="177"/>
        <v>0</v>
      </c>
      <c r="Y37" s="16">
        <f t="shared" si="178"/>
        <v>0</v>
      </c>
      <c r="Z37" s="16">
        <f t="shared" si="179"/>
        <v>0</v>
      </c>
      <c r="AA37" s="16">
        <f t="shared" si="180"/>
        <v>0</v>
      </c>
      <c r="AB37" s="16">
        <f t="shared" si="181"/>
        <v>0</v>
      </c>
      <c r="AC37" s="16">
        <f t="shared" si="182"/>
        <v>0</v>
      </c>
      <c r="AD37" s="16">
        <f t="shared" si="183"/>
        <v>0</v>
      </c>
      <c r="AE37" s="16">
        <f t="shared" si="184"/>
        <v>1</v>
      </c>
      <c r="AF37" s="16">
        <f t="shared" si="185"/>
        <v>0</v>
      </c>
      <c r="AG37" s="16">
        <f t="shared" si="194"/>
        <v>0</v>
      </c>
      <c r="AH37" s="16">
        <f t="shared" si="186"/>
        <v>0</v>
      </c>
      <c r="AI37" s="16">
        <f t="shared" si="187"/>
        <v>0</v>
      </c>
      <c r="AJ37" s="16">
        <f t="shared" si="188"/>
        <v>0</v>
      </c>
      <c r="AK37" s="16">
        <f t="shared" si="189"/>
        <v>0</v>
      </c>
      <c r="AL37" s="16">
        <f t="shared" si="190"/>
        <v>0</v>
      </c>
      <c r="AM37" s="16">
        <f t="shared" si="191"/>
        <v>0</v>
      </c>
      <c r="AN37" s="16">
        <f t="shared" si="192"/>
        <v>0</v>
      </c>
      <c r="AO37" s="16">
        <f t="shared" si="161"/>
        <v>1</v>
      </c>
      <c r="AP37" s="32">
        <f t="shared" si="162"/>
        <v>0</v>
      </c>
      <c r="AQ37" s="90">
        <f t="shared" si="163"/>
        <v>1</v>
      </c>
      <c r="AR37" s="92"/>
      <c r="AS37" s="98" t="s">
        <v>187</v>
      </c>
      <c r="AT37" s="110"/>
      <c r="AU37" s="151" t="s">
        <v>4</v>
      </c>
      <c r="AV37" s="87" t="s">
        <v>4</v>
      </c>
      <c r="AW37" s="40" t="s">
        <v>4</v>
      </c>
      <c r="AX37" s="40" t="s">
        <v>4</v>
      </c>
      <c r="AY37" s="39" t="s">
        <v>4</v>
      </c>
      <c r="AZ37" s="40" t="s">
        <v>4</v>
      </c>
      <c r="BA37" s="40" t="s">
        <v>4</v>
      </c>
      <c r="BB37" s="86" t="s">
        <v>4</v>
      </c>
      <c r="BC37" s="40"/>
      <c r="BD37" s="40"/>
      <c r="BE37" s="30"/>
      <c r="BF37" s="40"/>
      <c r="BG37" s="40"/>
      <c r="BH37" s="39"/>
      <c r="BI37" s="40"/>
      <c r="BJ37" s="40"/>
      <c r="BK37" s="31"/>
      <c r="BL37" s="16">
        <f t="shared" si="164"/>
        <v>0</v>
      </c>
      <c r="BM37" s="16">
        <f t="shared" si="164"/>
        <v>0</v>
      </c>
      <c r="BN37" s="16">
        <f t="shared" si="164"/>
        <v>0</v>
      </c>
      <c r="BO37" s="16">
        <f t="shared" si="164"/>
        <v>0</v>
      </c>
      <c r="BP37" s="16">
        <f t="shared" si="164"/>
        <v>0</v>
      </c>
      <c r="BQ37" s="16">
        <f t="shared" si="164"/>
        <v>0</v>
      </c>
      <c r="BR37" s="16">
        <f t="shared" si="164"/>
        <v>0</v>
      </c>
      <c r="BS37" s="16">
        <f t="shared" si="164"/>
        <v>0</v>
      </c>
      <c r="BT37" s="16">
        <f t="shared" si="164"/>
        <v>0</v>
      </c>
      <c r="BU37" s="16">
        <f t="shared" si="164"/>
        <v>0</v>
      </c>
      <c r="BV37" s="16">
        <f t="shared" si="165"/>
        <v>0</v>
      </c>
      <c r="BW37" s="16">
        <f t="shared" si="165"/>
        <v>0</v>
      </c>
      <c r="BX37" s="16">
        <f t="shared" si="165"/>
        <v>0</v>
      </c>
      <c r="BY37" s="16">
        <f t="shared" si="165"/>
        <v>0</v>
      </c>
      <c r="BZ37" s="16">
        <f t="shared" si="165"/>
        <v>0</v>
      </c>
      <c r="CA37" s="16">
        <f t="shared" si="165"/>
        <v>0</v>
      </c>
      <c r="CB37" s="16">
        <f t="shared" si="165"/>
        <v>0</v>
      </c>
      <c r="CC37" s="16">
        <f t="shared" si="165"/>
        <v>0</v>
      </c>
      <c r="CD37" s="16">
        <f t="shared" si="166"/>
        <v>0</v>
      </c>
      <c r="CE37" s="16">
        <f t="shared" si="167"/>
        <v>0</v>
      </c>
      <c r="CF37" s="16">
        <f t="shared" si="168"/>
        <v>0</v>
      </c>
      <c r="CG37" s="32">
        <f t="shared" si="169"/>
        <v>0</v>
      </c>
      <c r="CH37" s="90">
        <f t="shared" si="169"/>
        <v>1</v>
      </c>
      <c r="CI37" s="93"/>
      <c r="CJ37" s="98"/>
      <c r="CK37" s="85"/>
      <c r="CL37" s="40"/>
      <c r="CM37" s="39"/>
      <c r="CN37" s="40"/>
      <c r="CO37" s="40"/>
      <c r="CP37" s="39"/>
      <c r="CQ37" s="40"/>
      <c r="CR37" s="40"/>
      <c r="CS37" s="39"/>
      <c r="CT37" s="40"/>
      <c r="CU37" s="40"/>
      <c r="CV37" s="87"/>
      <c r="CW37" s="40"/>
      <c r="CX37" s="40"/>
      <c r="CY37" s="39"/>
      <c r="CZ37" s="38"/>
      <c r="DA37" s="38"/>
      <c r="DB37" s="16"/>
      <c r="DC37" s="16">
        <f t="shared" si="170"/>
        <v>0</v>
      </c>
      <c r="DD37" s="16">
        <f t="shared" si="170"/>
        <v>0</v>
      </c>
      <c r="DE37" s="16">
        <f t="shared" si="170"/>
        <v>0</v>
      </c>
      <c r="DF37" s="16">
        <f t="shared" si="170"/>
        <v>0</v>
      </c>
      <c r="DG37" s="16">
        <f t="shared" si="170"/>
        <v>0</v>
      </c>
      <c r="DH37" s="16">
        <f t="shared" si="170"/>
        <v>0</v>
      </c>
      <c r="DI37" s="16">
        <f t="shared" si="170"/>
        <v>0</v>
      </c>
      <c r="DJ37" s="16">
        <f t="shared" si="170"/>
        <v>0</v>
      </c>
      <c r="DK37" s="16">
        <f t="shared" si="170"/>
        <v>0</v>
      </c>
      <c r="DL37" s="16">
        <f t="shared" si="170"/>
        <v>0</v>
      </c>
      <c r="DM37" s="16">
        <f t="shared" si="171"/>
        <v>0</v>
      </c>
      <c r="DN37" s="16">
        <f t="shared" si="171"/>
        <v>0</v>
      </c>
      <c r="DO37" s="16">
        <f t="shared" si="171"/>
        <v>0</v>
      </c>
      <c r="DP37" s="16">
        <f t="shared" si="171"/>
        <v>0</v>
      </c>
      <c r="DQ37" s="16">
        <f t="shared" si="171"/>
        <v>0</v>
      </c>
      <c r="DR37" s="16">
        <f t="shared" si="171"/>
        <v>0</v>
      </c>
      <c r="DS37" s="16">
        <f t="shared" si="171"/>
        <v>0</v>
      </c>
      <c r="DT37" s="16">
        <f t="shared" si="171"/>
        <v>0</v>
      </c>
      <c r="DU37" s="16">
        <f t="shared" si="172"/>
        <v>0</v>
      </c>
      <c r="DV37" s="16">
        <f t="shared" si="173"/>
        <v>0</v>
      </c>
      <c r="DW37" s="16">
        <f t="shared" si="174"/>
        <v>0</v>
      </c>
      <c r="DX37" s="32">
        <f t="shared" si="175"/>
        <v>0</v>
      </c>
      <c r="DY37" s="32">
        <f t="shared" si="175"/>
        <v>1</v>
      </c>
      <c r="EA37" s="106"/>
    </row>
    <row r="38" spans="1:131" s="9" customFormat="1" x14ac:dyDescent="0.2">
      <c r="A38" s="121">
        <f t="shared" si="176"/>
        <v>34398</v>
      </c>
      <c r="B38" s="121">
        <v>8</v>
      </c>
      <c r="C38" s="111" t="s">
        <v>164</v>
      </c>
      <c r="D38" s="97">
        <v>521225</v>
      </c>
      <c r="E38" s="96" t="s">
        <v>4</v>
      </c>
      <c r="F38" s="40" t="s">
        <v>4</v>
      </c>
      <c r="G38" s="117" t="s">
        <v>4</v>
      </c>
      <c r="H38" s="88"/>
      <c r="I38" s="40" t="s">
        <v>4</v>
      </c>
      <c r="J38" s="39" t="s">
        <v>4</v>
      </c>
      <c r="K38" s="40" t="s">
        <v>4</v>
      </c>
      <c r="L38" s="128" t="s">
        <v>4</v>
      </c>
      <c r="M38" s="39" t="s">
        <v>5</v>
      </c>
      <c r="N38" s="40" t="s">
        <v>4</v>
      </c>
      <c r="O38" s="85" t="s">
        <v>4</v>
      </c>
      <c r="P38" s="39" t="s">
        <v>4</v>
      </c>
      <c r="Q38" s="40" t="s">
        <v>5</v>
      </c>
      <c r="R38" s="40" t="s">
        <v>4</v>
      </c>
      <c r="S38" s="39" t="s">
        <v>4</v>
      </c>
      <c r="T38" s="16" t="s">
        <v>4</v>
      </c>
      <c r="U38" s="16" t="s">
        <v>4</v>
      </c>
      <c r="V38" s="110"/>
      <c r="W38" s="16">
        <f t="shared" si="193"/>
        <v>0</v>
      </c>
      <c r="X38" s="16">
        <f t="shared" si="177"/>
        <v>0</v>
      </c>
      <c r="Y38" s="16">
        <f t="shared" si="178"/>
        <v>0</v>
      </c>
      <c r="Z38" s="16">
        <f t="shared" si="179"/>
        <v>0</v>
      </c>
      <c r="AA38" s="16">
        <f t="shared" si="180"/>
        <v>0</v>
      </c>
      <c r="AB38" s="16">
        <f t="shared" si="181"/>
        <v>0</v>
      </c>
      <c r="AC38" s="16">
        <f t="shared" si="182"/>
        <v>0</v>
      </c>
      <c r="AD38" s="16">
        <f t="shared" si="183"/>
        <v>0</v>
      </c>
      <c r="AE38" s="16">
        <f t="shared" si="184"/>
        <v>100</v>
      </c>
      <c r="AF38" s="16">
        <f t="shared" si="185"/>
        <v>0</v>
      </c>
      <c r="AG38" s="16">
        <f t="shared" si="194"/>
        <v>0</v>
      </c>
      <c r="AH38" s="16">
        <f t="shared" si="186"/>
        <v>0</v>
      </c>
      <c r="AI38" s="16">
        <f t="shared" si="187"/>
        <v>100</v>
      </c>
      <c r="AJ38" s="16">
        <f t="shared" si="188"/>
        <v>0</v>
      </c>
      <c r="AK38" s="16">
        <f t="shared" si="189"/>
        <v>0</v>
      </c>
      <c r="AL38" s="16">
        <f t="shared" si="190"/>
        <v>0</v>
      </c>
      <c r="AM38" s="16">
        <f t="shared" si="191"/>
        <v>0</v>
      </c>
      <c r="AN38" s="16">
        <f t="shared" si="192"/>
        <v>0</v>
      </c>
      <c r="AO38" s="16">
        <f t="shared" si="161"/>
        <v>200</v>
      </c>
      <c r="AP38" s="32">
        <f t="shared" si="162"/>
        <v>2</v>
      </c>
      <c r="AQ38" s="90">
        <f t="shared" si="163"/>
        <v>0</v>
      </c>
      <c r="AR38" s="92"/>
      <c r="AS38" s="111" t="s">
        <v>164</v>
      </c>
      <c r="AT38" s="110"/>
      <c r="AU38" s="151" t="s">
        <v>4</v>
      </c>
      <c r="AV38" s="87" t="s">
        <v>4</v>
      </c>
      <c r="AW38" s="40" t="s">
        <v>4</v>
      </c>
      <c r="AX38" s="40" t="s">
        <v>4</v>
      </c>
      <c r="AY38" s="39" t="s">
        <v>4</v>
      </c>
      <c r="AZ38" s="40" t="s">
        <v>4</v>
      </c>
      <c r="BA38" s="40" t="s">
        <v>4</v>
      </c>
      <c r="BB38" s="86" t="s">
        <v>4</v>
      </c>
      <c r="BC38" s="101"/>
      <c r="BD38" s="40"/>
      <c r="BE38" s="30"/>
      <c r="BF38" s="40"/>
      <c r="BG38" s="40"/>
      <c r="BH38" s="39"/>
      <c r="BI38" s="40"/>
      <c r="BJ38" s="40"/>
      <c r="BK38" s="31"/>
      <c r="BL38" s="16">
        <f t="shared" si="164"/>
        <v>0</v>
      </c>
      <c r="BM38" s="16">
        <f t="shared" si="164"/>
        <v>0</v>
      </c>
      <c r="BN38" s="16">
        <f t="shared" si="164"/>
        <v>0</v>
      </c>
      <c r="BO38" s="16">
        <f t="shared" si="164"/>
        <v>0</v>
      </c>
      <c r="BP38" s="16">
        <f t="shared" si="164"/>
        <v>0</v>
      </c>
      <c r="BQ38" s="16">
        <f t="shared" si="164"/>
        <v>0</v>
      </c>
      <c r="BR38" s="16">
        <f t="shared" si="164"/>
        <v>0</v>
      </c>
      <c r="BS38" s="16">
        <f t="shared" si="164"/>
        <v>0</v>
      </c>
      <c r="BT38" s="16">
        <f t="shared" si="164"/>
        <v>0</v>
      </c>
      <c r="BU38" s="16">
        <f t="shared" si="164"/>
        <v>0</v>
      </c>
      <c r="BV38" s="16">
        <f t="shared" si="165"/>
        <v>0</v>
      </c>
      <c r="BW38" s="16">
        <f t="shared" si="165"/>
        <v>0</v>
      </c>
      <c r="BX38" s="16">
        <f t="shared" si="165"/>
        <v>0</v>
      </c>
      <c r="BY38" s="16">
        <f t="shared" si="165"/>
        <v>0</v>
      </c>
      <c r="BZ38" s="16">
        <f t="shared" si="165"/>
        <v>0</v>
      </c>
      <c r="CA38" s="16">
        <f t="shared" si="165"/>
        <v>0</v>
      </c>
      <c r="CB38" s="16">
        <f t="shared" si="165"/>
        <v>0</v>
      </c>
      <c r="CC38" s="16">
        <f t="shared" si="165"/>
        <v>0</v>
      </c>
      <c r="CD38" s="16">
        <f t="shared" si="166"/>
        <v>0</v>
      </c>
      <c r="CE38" s="16">
        <f t="shared" si="167"/>
        <v>0</v>
      </c>
      <c r="CF38" s="16">
        <f t="shared" si="168"/>
        <v>0</v>
      </c>
      <c r="CG38" s="32">
        <f t="shared" si="169"/>
        <v>2</v>
      </c>
      <c r="CH38" s="90">
        <f t="shared" si="169"/>
        <v>0</v>
      </c>
      <c r="CI38" s="93"/>
      <c r="CJ38" s="98"/>
      <c r="CK38" s="85"/>
      <c r="CL38" s="40"/>
      <c r="CM38" s="39"/>
      <c r="CN38" s="40"/>
      <c r="CO38" s="40"/>
      <c r="CP38" s="39"/>
      <c r="CQ38" s="40"/>
      <c r="CR38" s="40"/>
      <c r="CS38" s="39"/>
      <c r="CT38" s="40"/>
      <c r="CU38" s="40"/>
      <c r="CV38" s="87"/>
      <c r="CW38" s="40"/>
      <c r="CX38" s="40"/>
      <c r="CY38" s="39"/>
      <c r="CZ38" s="38"/>
      <c r="DA38" s="38"/>
      <c r="DB38" s="16"/>
      <c r="DC38" s="16">
        <f t="shared" si="170"/>
        <v>0</v>
      </c>
      <c r="DD38" s="16">
        <f t="shared" si="170"/>
        <v>0</v>
      </c>
      <c r="DE38" s="16">
        <f t="shared" si="170"/>
        <v>0</v>
      </c>
      <c r="DF38" s="16">
        <f t="shared" si="170"/>
        <v>0</v>
      </c>
      <c r="DG38" s="16">
        <f t="shared" si="170"/>
        <v>0</v>
      </c>
      <c r="DH38" s="16">
        <f t="shared" si="170"/>
        <v>0</v>
      </c>
      <c r="DI38" s="16">
        <f t="shared" si="170"/>
        <v>0</v>
      </c>
      <c r="DJ38" s="16">
        <f t="shared" si="170"/>
        <v>0</v>
      </c>
      <c r="DK38" s="16">
        <f t="shared" si="170"/>
        <v>0</v>
      </c>
      <c r="DL38" s="16">
        <f t="shared" si="170"/>
        <v>0</v>
      </c>
      <c r="DM38" s="16">
        <f t="shared" si="171"/>
        <v>0</v>
      </c>
      <c r="DN38" s="16">
        <f t="shared" si="171"/>
        <v>0</v>
      </c>
      <c r="DO38" s="16">
        <f t="shared" si="171"/>
        <v>0</v>
      </c>
      <c r="DP38" s="16">
        <f t="shared" si="171"/>
        <v>0</v>
      </c>
      <c r="DQ38" s="16">
        <f t="shared" si="171"/>
        <v>0</v>
      </c>
      <c r="DR38" s="16">
        <f t="shared" si="171"/>
        <v>0</v>
      </c>
      <c r="DS38" s="16">
        <f t="shared" si="171"/>
        <v>0</v>
      </c>
      <c r="DT38" s="16">
        <f t="shared" si="171"/>
        <v>0</v>
      </c>
      <c r="DU38" s="16">
        <f t="shared" si="172"/>
        <v>0</v>
      </c>
      <c r="DV38" s="16">
        <f t="shared" si="173"/>
        <v>0</v>
      </c>
      <c r="DW38" s="16">
        <f t="shared" si="174"/>
        <v>0</v>
      </c>
      <c r="DX38" s="32">
        <f t="shared" si="175"/>
        <v>2</v>
      </c>
      <c r="DY38" s="32">
        <f t="shared" si="175"/>
        <v>0</v>
      </c>
      <c r="EA38" s="106"/>
    </row>
    <row r="39" spans="1:131" s="9" customFormat="1" x14ac:dyDescent="0.2">
      <c r="A39" s="121">
        <f t="shared" si="176"/>
        <v>34398</v>
      </c>
      <c r="B39" s="121">
        <v>9</v>
      </c>
      <c r="C39" s="118" t="s">
        <v>134</v>
      </c>
      <c r="D39" s="113">
        <v>36467</v>
      </c>
      <c r="E39" s="96" t="s">
        <v>4</v>
      </c>
      <c r="F39" s="40" t="s">
        <v>4</v>
      </c>
      <c r="G39" s="117" t="s">
        <v>95</v>
      </c>
      <c r="H39" s="88"/>
      <c r="I39" s="40" t="s">
        <v>4</v>
      </c>
      <c r="J39" s="39" t="s">
        <v>4</v>
      </c>
      <c r="K39" s="40" t="s">
        <v>4</v>
      </c>
      <c r="L39" s="128" t="s">
        <v>4</v>
      </c>
      <c r="M39" s="39" t="s">
        <v>4</v>
      </c>
      <c r="N39" s="40" t="s">
        <v>4</v>
      </c>
      <c r="O39" s="85" t="s">
        <v>5</v>
      </c>
      <c r="P39" s="39" t="s">
        <v>4</v>
      </c>
      <c r="Q39" s="40" t="s">
        <v>6</v>
      </c>
      <c r="R39" s="40" t="s">
        <v>5</v>
      </c>
      <c r="S39" s="39" t="s">
        <v>4</v>
      </c>
      <c r="T39" s="16" t="s">
        <v>4</v>
      </c>
      <c r="U39" s="16" t="s">
        <v>6</v>
      </c>
      <c r="V39" s="110"/>
      <c r="W39" s="16">
        <f t="shared" si="193"/>
        <v>0</v>
      </c>
      <c r="X39" s="16">
        <f t="shared" si="177"/>
        <v>0</v>
      </c>
      <c r="Y39" s="16">
        <f t="shared" si="178"/>
        <v>0</v>
      </c>
      <c r="Z39" s="16">
        <f t="shared" si="179"/>
        <v>0</v>
      </c>
      <c r="AA39" s="16">
        <f t="shared" si="180"/>
        <v>0</v>
      </c>
      <c r="AB39" s="16">
        <f t="shared" si="181"/>
        <v>0</v>
      </c>
      <c r="AC39" s="16">
        <f t="shared" si="182"/>
        <v>0</v>
      </c>
      <c r="AD39" s="16">
        <f t="shared" si="183"/>
        <v>0</v>
      </c>
      <c r="AE39" s="16">
        <f t="shared" si="184"/>
        <v>0</v>
      </c>
      <c r="AF39" s="16">
        <f t="shared" si="185"/>
        <v>0</v>
      </c>
      <c r="AG39" s="16">
        <f t="shared" si="194"/>
        <v>100</v>
      </c>
      <c r="AH39" s="16">
        <f t="shared" si="186"/>
        <v>0</v>
      </c>
      <c r="AI39" s="16">
        <f t="shared" si="187"/>
        <v>1</v>
      </c>
      <c r="AJ39" s="16">
        <f t="shared" si="188"/>
        <v>100</v>
      </c>
      <c r="AK39" s="16">
        <f t="shared" si="189"/>
        <v>0</v>
      </c>
      <c r="AL39" s="16">
        <f t="shared" si="190"/>
        <v>0</v>
      </c>
      <c r="AM39" s="16">
        <f t="shared" si="191"/>
        <v>1</v>
      </c>
      <c r="AN39" s="16">
        <f t="shared" si="192"/>
        <v>0</v>
      </c>
      <c r="AO39" s="16">
        <f t="shared" si="161"/>
        <v>202</v>
      </c>
      <c r="AP39" s="32">
        <f t="shared" si="162"/>
        <v>2</v>
      </c>
      <c r="AQ39" s="90">
        <f t="shared" si="163"/>
        <v>2</v>
      </c>
      <c r="AR39" s="92"/>
      <c r="AS39" s="118" t="s">
        <v>134</v>
      </c>
      <c r="AT39" s="110"/>
      <c r="AU39" s="151" t="s">
        <v>4</v>
      </c>
      <c r="AV39" s="87" t="s">
        <v>4</v>
      </c>
      <c r="AW39" s="40" t="s">
        <v>4</v>
      </c>
      <c r="AX39" s="40" t="s">
        <v>4</v>
      </c>
      <c r="AY39" s="39" t="s">
        <v>259</v>
      </c>
      <c r="AZ39" s="40" t="s">
        <v>4</v>
      </c>
      <c r="BA39" s="40" t="s">
        <v>4</v>
      </c>
      <c r="BB39" s="86" t="s">
        <v>4</v>
      </c>
      <c r="BC39" s="101"/>
      <c r="BD39" s="40"/>
      <c r="BE39" s="87"/>
      <c r="BF39" s="40"/>
      <c r="BG39" s="40"/>
      <c r="BH39" s="39"/>
      <c r="BI39" s="40"/>
      <c r="BJ39" s="40"/>
      <c r="BK39" s="31"/>
      <c r="BL39" s="16">
        <f t="shared" ref="BL39" si="195">IF(AT39="L",1,(IF(AT39="A",100,0)))</f>
        <v>0</v>
      </c>
      <c r="BM39" s="16">
        <f t="shared" ref="BM39" si="196">IF(AU39="L",1,(IF(AU39="A",100,0)))</f>
        <v>0</v>
      </c>
      <c r="BN39" s="16">
        <f t="shared" ref="BN39" si="197">IF(AV39="L",1,(IF(AV39="A",100,0)))</f>
        <v>0</v>
      </c>
      <c r="BO39" s="16">
        <f t="shared" ref="BO39" si="198">IF(AW39="L",1,(IF(AW39="A",100,0)))</f>
        <v>0</v>
      </c>
      <c r="BP39" s="16">
        <f t="shared" ref="BP39" si="199">IF(AX39="L",1,(IF(AX39="A",100,0)))</f>
        <v>0</v>
      </c>
      <c r="BQ39" s="16">
        <f t="shared" ref="BQ39" si="200">IF(AY39="L",1,(IF(AY39="A",100,0)))</f>
        <v>0</v>
      </c>
      <c r="BR39" s="16">
        <f t="shared" ref="BR39" si="201">IF(AZ39="L",1,(IF(AZ39="A",100,0)))</f>
        <v>0</v>
      </c>
      <c r="BS39" s="16">
        <f t="shared" ref="BS39" si="202">IF(BA39="L",1,(IF(BA39="A",100,0)))</f>
        <v>0</v>
      </c>
      <c r="BT39" s="16">
        <f t="shared" ref="BT39" si="203">IF(BB39="L",1,(IF(BB39="A",100,0)))</f>
        <v>0</v>
      </c>
      <c r="BU39" s="16">
        <f t="shared" ref="BU39" si="204">IF(BC39="L",1,(IF(BC39="A",100,0)))</f>
        <v>0</v>
      </c>
      <c r="BV39" s="16">
        <f t="shared" ref="BV39" si="205">IF(BD39="L",1,(IF(BD39="A",100,0)))</f>
        <v>0</v>
      </c>
      <c r="BW39" s="16">
        <f t="shared" ref="BW39" si="206">IF(BE39="L",1,(IF(BE39="A",100,0)))</f>
        <v>0</v>
      </c>
      <c r="BX39" s="16">
        <f t="shared" ref="BX39" si="207">IF(BF39="L",1,(IF(BF39="A",100,0)))</f>
        <v>0</v>
      </c>
      <c r="BY39" s="16">
        <f t="shared" ref="BY39" si="208">IF(BG39="L",1,(IF(BG39="A",100,0)))</f>
        <v>0</v>
      </c>
      <c r="BZ39" s="16">
        <f t="shared" ref="BZ39" si="209">IF(BH39="L",1,(IF(BH39="A",100,0)))</f>
        <v>0</v>
      </c>
      <c r="CA39" s="16">
        <f t="shared" ref="CA39" si="210">IF(BI39="L",1,(IF(BI39="A",100,0)))</f>
        <v>0</v>
      </c>
      <c r="CB39" s="16">
        <f t="shared" ref="CB39" si="211">IF(BJ39="L",1,(IF(BJ39="A",100,0)))</f>
        <v>0</v>
      </c>
      <c r="CC39" s="16">
        <f t="shared" ref="CC39" si="212">IF(BK39="L",1,(IF(BK39="A",100,0)))</f>
        <v>0</v>
      </c>
      <c r="CD39" s="16">
        <f t="shared" ref="CD39" si="213">SUM(BM39:CC39)</f>
        <v>0</v>
      </c>
      <c r="CE39" s="16">
        <f t="shared" ref="CE39" si="214">INT(CD39/100)</f>
        <v>0</v>
      </c>
      <c r="CF39" s="16">
        <f t="shared" ref="CF39" si="215">CD39-(CE39*100)</f>
        <v>0</v>
      </c>
      <c r="CG39" s="32">
        <f t="shared" ref="CG39" si="216">CE39+AP39</f>
        <v>2</v>
      </c>
      <c r="CH39" s="90">
        <f t="shared" ref="CH39" si="217">CF39+AQ39</f>
        <v>2</v>
      </c>
      <c r="CI39" s="93"/>
      <c r="CJ39" s="98"/>
      <c r="CK39" s="85"/>
      <c r="CL39" s="40"/>
      <c r="CM39" s="39"/>
      <c r="CN39" s="40"/>
      <c r="CO39" s="40"/>
      <c r="CP39" s="39"/>
      <c r="CQ39" s="40"/>
      <c r="CR39" s="40"/>
      <c r="CS39" s="39"/>
      <c r="CT39" s="40"/>
      <c r="CU39" s="40"/>
      <c r="CV39" s="87"/>
      <c r="CW39" s="40"/>
      <c r="CX39" s="40"/>
      <c r="CY39" s="39"/>
      <c r="CZ39" s="38"/>
      <c r="DA39" s="38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32"/>
      <c r="DY39" s="32"/>
      <c r="EA39" s="106"/>
    </row>
    <row r="40" spans="1:131" s="9" customFormat="1" x14ac:dyDescent="0.2">
      <c r="A40" s="121">
        <f t="shared" si="176"/>
        <v>34398</v>
      </c>
      <c r="B40" s="121">
        <v>10</v>
      </c>
      <c r="C40" s="111" t="s">
        <v>166</v>
      </c>
      <c r="D40" s="97">
        <v>365779</v>
      </c>
      <c r="E40" s="96" t="s">
        <v>4</v>
      </c>
      <c r="F40" s="40" t="s">
        <v>4</v>
      </c>
      <c r="G40" s="117" t="s">
        <v>4</v>
      </c>
      <c r="H40" s="88"/>
      <c r="I40" s="40" t="s">
        <v>4</v>
      </c>
      <c r="J40" s="39" t="s">
        <v>4</v>
      </c>
      <c r="K40" s="40" t="s">
        <v>4</v>
      </c>
      <c r="L40" s="128" t="s">
        <v>4</v>
      </c>
      <c r="M40" s="39" t="s">
        <v>4</v>
      </c>
      <c r="N40" s="40" t="s">
        <v>4</v>
      </c>
      <c r="O40" s="85" t="s">
        <v>4</v>
      </c>
      <c r="P40" s="39" t="s">
        <v>4</v>
      </c>
      <c r="Q40" s="40" t="s">
        <v>4</v>
      </c>
      <c r="R40" s="40" t="s">
        <v>4</v>
      </c>
      <c r="S40" s="39" t="s">
        <v>4</v>
      </c>
      <c r="T40" s="16" t="s">
        <v>4</v>
      </c>
      <c r="U40" s="16" t="s">
        <v>4</v>
      </c>
      <c r="V40" s="110"/>
      <c r="W40" s="16">
        <f t="shared" si="193"/>
        <v>0</v>
      </c>
      <c r="X40" s="16">
        <f t="shared" si="177"/>
        <v>0</v>
      </c>
      <c r="Y40" s="16">
        <f t="shared" si="178"/>
        <v>0</v>
      </c>
      <c r="Z40" s="16">
        <f t="shared" si="179"/>
        <v>0</v>
      </c>
      <c r="AA40" s="16">
        <f t="shared" si="180"/>
        <v>0</v>
      </c>
      <c r="AB40" s="16">
        <f t="shared" si="181"/>
        <v>0</v>
      </c>
      <c r="AC40" s="16">
        <f t="shared" si="182"/>
        <v>0</v>
      </c>
      <c r="AD40" s="16">
        <f t="shared" si="183"/>
        <v>0</v>
      </c>
      <c r="AE40" s="16">
        <f t="shared" si="184"/>
        <v>0</v>
      </c>
      <c r="AF40" s="16">
        <f t="shared" si="185"/>
        <v>0</v>
      </c>
      <c r="AG40" s="16">
        <f t="shared" si="194"/>
        <v>0</v>
      </c>
      <c r="AH40" s="16">
        <f t="shared" si="186"/>
        <v>0</v>
      </c>
      <c r="AI40" s="16">
        <f t="shared" si="187"/>
        <v>0</v>
      </c>
      <c r="AJ40" s="16">
        <f t="shared" si="188"/>
        <v>0</v>
      </c>
      <c r="AK40" s="16">
        <f t="shared" si="189"/>
        <v>0</v>
      </c>
      <c r="AL40" s="16">
        <f t="shared" si="190"/>
        <v>0</v>
      </c>
      <c r="AM40" s="16">
        <f t="shared" si="191"/>
        <v>0</v>
      </c>
      <c r="AN40" s="16">
        <f t="shared" si="192"/>
        <v>0</v>
      </c>
      <c r="AO40" s="16">
        <f t="shared" si="161"/>
        <v>0</v>
      </c>
      <c r="AP40" s="32">
        <f t="shared" si="162"/>
        <v>0</v>
      </c>
      <c r="AQ40" s="90">
        <f t="shared" si="163"/>
        <v>0</v>
      </c>
      <c r="AR40" s="92"/>
      <c r="AS40" s="111" t="s">
        <v>166</v>
      </c>
      <c r="AT40" s="110"/>
      <c r="AU40" s="151" t="s">
        <v>95</v>
      </c>
      <c r="AV40" s="87" t="s">
        <v>4</v>
      </c>
      <c r="AW40" s="40" t="s">
        <v>4</v>
      </c>
      <c r="AX40" s="40" t="s">
        <v>4</v>
      </c>
      <c r="AY40" s="39" t="s">
        <v>4</v>
      </c>
      <c r="AZ40" s="40" t="s">
        <v>4</v>
      </c>
      <c r="BA40" s="40" t="s">
        <v>95</v>
      </c>
      <c r="BB40" s="86" t="s">
        <v>4</v>
      </c>
      <c r="BC40" s="101"/>
      <c r="BD40" s="40"/>
      <c r="BE40" s="30"/>
      <c r="BF40" s="40"/>
      <c r="BG40" s="40"/>
      <c r="BH40" s="39"/>
      <c r="BI40" s="40"/>
      <c r="BJ40" s="40"/>
      <c r="BK40" s="31"/>
      <c r="BL40" s="16">
        <f t="shared" ref="BL40:BL58" si="218">IF(AT40="L",1,(IF(AT40="A",100,0)))</f>
        <v>0</v>
      </c>
      <c r="BM40" s="16">
        <f t="shared" ref="BM40:BM58" si="219">IF(AU40="L",1,(IF(AU40="A",100,0)))</f>
        <v>0</v>
      </c>
      <c r="BN40" s="16">
        <f t="shared" ref="BN40:BN58" si="220">IF(AV40="L",1,(IF(AV40="A",100,0)))</f>
        <v>0</v>
      </c>
      <c r="BO40" s="16">
        <f t="shared" ref="BO40:BO58" si="221">IF(AW40="L",1,(IF(AW40="A",100,0)))</f>
        <v>0</v>
      </c>
      <c r="BP40" s="16">
        <f t="shared" ref="BP40:BP58" si="222">IF(AX40="L",1,(IF(AX40="A",100,0)))</f>
        <v>0</v>
      </c>
      <c r="BQ40" s="16">
        <f t="shared" ref="BQ40:BQ58" si="223">IF(AY40="L",1,(IF(AY40="A",100,0)))</f>
        <v>0</v>
      </c>
      <c r="BR40" s="16">
        <f t="shared" ref="BR40:BR58" si="224">IF(AZ40="L",1,(IF(AZ40="A",100,0)))</f>
        <v>0</v>
      </c>
      <c r="BS40" s="16">
        <f t="shared" ref="BS40:BS58" si="225">IF(BA40="L",1,(IF(BA40="A",100,0)))</f>
        <v>0</v>
      </c>
      <c r="BT40" s="16">
        <f t="shared" ref="BT40:BT58" si="226">IF(BB40="L",1,(IF(BB40="A",100,0)))</f>
        <v>0</v>
      </c>
      <c r="BU40" s="16">
        <f t="shared" ref="BU40:BU58" si="227">IF(BC40="L",1,(IF(BC40="A",100,0)))</f>
        <v>0</v>
      </c>
      <c r="BV40" s="16">
        <f t="shared" ref="BV40:BV58" si="228">IF(BD40="L",1,(IF(BD40="A",100,0)))</f>
        <v>0</v>
      </c>
      <c r="BW40" s="16">
        <f t="shared" ref="BW40:BW58" si="229">IF(BE40="L",1,(IF(BE40="A",100,0)))</f>
        <v>0</v>
      </c>
      <c r="BX40" s="16">
        <f t="shared" ref="BX40:BX58" si="230">IF(BF40="L",1,(IF(BF40="A",100,0)))</f>
        <v>0</v>
      </c>
      <c r="BY40" s="16">
        <f t="shared" ref="BY40:BY58" si="231">IF(BG40="L",1,(IF(BG40="A",100,0)))</f>
        <v>0</v>
      </c>
      <c r="BZ40" s="16">
        <f t="shared" ref="BZ40:BZ58" si="232">IF(BH40="L",1,(IF(BH40="A",100,0)))</f>
        <v>0</v>
      </c>
      <c r="CA40" s="16">
        <f t="shared" ref="CA40:CA58" si="233">IF(BI40="L",1,(IF(BI40="A",100,0)))</f>
        <v>0</v>
      </c>
      <c r="CB40" s="16">
        <f t="shared" ref="CB40:CB58" si="234">IF(BJ40="L",1,(IF(BJ40="A",100,0)))</f>
        <v>0</v>
      </c>
      <c r="CC40" s="16">
        <f t="shared" ref="CC40:CC58" si="235">IF(BK40="L",1,(IF(BK40="A",100,0)))</f>
        <v>0</v>
      </c>
      <c r="CD40" s="16">
        <f t="shared" ref="CD40:CD58" si="236">SUM(BM40:CC40)</f>
        <v>0</v>
      </c>
      <c r="CE40" s="16">
        <f t="shared" ref="CE40:CE58" si="237">INT(CD40/100)</f>
        <v>0</v>
      </c>
      <c r="CF40" s="16">
        <f t="shared" ref="CF40:CF58" si="238">CD40-(CE40*100)</f>
        <v>0</v>
      </c>
      <c r="CG40" s="32">
        <f t="shared" ref="CG40:CG58" si="239">CE40+AP40</f>
        <v>0</v>
      </c>
      <c r="CH40" s="90">
        <f t="shared" ref="CH40:CH58" si="240">CF40+AQ40</f>
        <v>0</v>
      </c>
      <c r="CI40" s="93"/>
      <c r="CJ40" s="98"/>
      <c r="CK40" s="85"/>
      <c r="CL40" s="40"/>
      <c r="CM40" s="39"/>
      <c r="CN40" s="40"/>
      <c r="CO40" s="40"/>
      <c r="CP40" s="39"/>
      <c r="CQ40" s="40"/>
      <c r="CR40" s="40"/>
      <c r="CS40" s="39"/>
      <c r="CT40" s="40"/>
      <c r="CU40" s="40"/>
      <c r="CV40" s="87"/>
      <c r="CW40" s="40"/>
      <c r="CX40" s="40"/>
      <c r="CY40" s="39"/>
      <c r="CZ40" s="38"/>
      <c r="DA40" s="38"/>
      <c r="DB40" s="16"/>
      <c r="DC40" s="16">
        <f t="shared" ref="DC40:DC58" si="241">IF(CK40="L",1,(IF(CK40="A",100,0)))</f>
        <v>0</v>
      </c>
      <c r="DD40" s="16">
        <f t="shared" ref="DD40:DD58" si="242">IF(CL40="L",1,(IF(CL40="A",100,0)))</f>
        <v>0</v>
      </c>
      <c r="DE40" s="16">
        <f t="shared" ref="DE40:DE58" si="243">IF(CM40="L",1,(IF(CM40="A",100,0)))</f>
        <v>0</v>
      </c>
      <c r="DF40" s="16">
        <f t="shared" ref="DF40:DF58" si="244">IF(CN40="L",1,(IF(CN40="A",100,0)))</f>
        <v>0</v>
      </c>
      <c r="DG40" s="16">
        <f t="shared" ref="DG40:DG58" si="245">IF(CO40="L",1,(IF(CO40="A",100,0)))</f>
        <v>0</v>
      </c>
      <c r="DH40" s="16">
        <f t="shared" ref="DH40:DH58" si="246">IF(CP40="L",1,(IF(CP40="A",100,0)))</f>
        <v>0</v>
      </c>
      <c r="DI40" s="16">
        <f t="shared" ref="DI40:DI58" si="247">IF(CQ40="L",1,(IF(CQ40="A",100,0)))</f>
        <v>0</v>
      </c>
      <c r="DJ40" s="16">
        <f t="shared" ref="DJ40:DJ58" si="248">IF(CR40="L",1,(IF(CR40="A",100,0)))</f>
        <v>0</v>
      </c>
      <c r="DK40" s="16">
        <f t="shared" ref="DK40:DK58" si="249">IF(CS40="L",1,(IF(CS40="A",100,0)))</f>
        <v>0</v>
      </c>
      <c r="DL40" s="16">
        <f t="shared" ref="DL40:DL58" si="250">IF(CT40="L",1,(IF(CT40="A",100,0)))</f>
        <v>0</v>
      </c>
      <c r="DM40" s="16">
        <f t="shared" ref="DM40:DM58" si="251">IF(CU40="L",1,(IF(CU40="A",100,0)))</f>
        <v>0</v>
      </c>
      <c r="DN40" s="16">
        <f t="shared" ref="DN40:DN58" si="252">IF(CV40="L",1,(IF(CV40="A",100,0)))</f>
        <v>0</v>
      </c>
      <c r="DO40" s="16">
        <f t="shared" ref="DO40:DO58" si="253">IF(CW40="L",1,(IF(CW40="A",100,0)))</f>
        <v>0</v>
      </c>
      <c r="DP40" s="16">
        <f t="shared" ref="DP40:DP58" si="254">IF(CX40="L",1,(IF(CX40="A",100,0)))</f>
        <v>0</v>
      </c>
      <c r="DQ40" s="16">
        <f t="shared" ref="DQ40:DQ58" si="255">IF(CY40="L",1,(IF(CY40="A",100,0)))</f>
        <v>0</v>
      </c>
      <c r="DR40" s="16">
        <f t="shared" ref="DR40:DR58" si="256">IF(CZ40="L",1,(IF(CZ40="A",100,0)))</f>
        <v>0</v>
      </c>
      <c r="DS40" s="16">
        <f t="shared" ref="DS40:DS58" si="257">IF(DA40="L",1,(IF(DA40="A",100,0)))</f>
        <v>0</v>
      </c>
      <c r="DT40" s="16">
        <f t="shared" ref="DT40:DT58" si="258">IF(DB40="L",1,(IF(DB40="A",100,0)))</f>
        <v>0</v>
      </c>
      <c r="DU40" s="16">
        <f t="shared" ref="DU40:DU58" si="259">SUM(DC40:DT40)</f>
        <v>0</v>
      </c>
      <c r="DV40" s="16">
        <f t="shared" ref="DV40:DV58" si="260">INT(DU40/100)</f>
        <v>0</v>
      </c>
      <c r="DW40" s="16">
        <f t="shared" ref="DW40:DW58" si="261">DU40-(DV40*100)</f>
        <v>0</v>
      </c>
      <c r="DX40" s="32">
        <f t="shared" ref="DX40:DX58" si="262">DV40+CG40</f>
        <v>0</v>
      </c>
      <c r="DY40" s="32">
        <f t="shared" ref="DY40:DY58" si="263">DW40+CH40</f>
        <v>0</v>
      </c>
      <c r="EA40" s="106"/>
    </row>
    <row r="41" spans="1:131" s="9" customFormat="1" x14ac:dyDescent="0.2">
      <c r="A41" s="121">
        <f t="shared" si="176"/>
        <v>34398</v>
      </c>
      <c r="B41" s="121">
        <v>11</v>
      </c>
      <c r="C41" s="111" t="s">
        <v>167</v>
      </c>
      <c r="D41" s="97">
        <v>367876</v>
      </c>
      <c r="E41" s="96" t="s">
        <v>4</v>
      </c>
      <c r="F41" s="40" t="s">
        <v>4</v>
      </c>
      <c r="G41" s="117" t="s">
        <v>4</v>
      </c>
      <c r="H41" s="88"/>
      <c r="I41" s="40" t="s">
        <v>4</v>
      </c>
      <c r="J41" s="39" t="s">
        <v>4</v>
      </c>
      <c r="K41" s="40" t="s">
        <v>4</v>
      </c>
      <c r="L41" s="128" t="s">
        <v>4</v>
      </c>
      <c r="M41" s="39" t="s">
        <v>4</v>
      </c>
      <c r="N41" s="40" t="s">
        <v>95</v>
      </c>
      <c r="O41" s="85" t="s">
        <v>6</v>
      </c>
      <c r="P41" s="39" t="s">
        <v>4</v>
      </c>
      <c r="Q41" s="40" t="s">
        <v>4</v>
      </c>
      <c r="R41" s="40" t="s">
        <v>4</v>
      </c>
      <c r="S41" s="39" t="s">
        <v>4</v>
      </c>
      <c r="T41" s="16" t="s">
        <v>4</v>
      </c>
      <c r="U41" s="16" t="s">
        <v>5</v>
      </c>
      <c r="V41" s="110"/>
      <c r="W41" s="16">
        <f t="shared" si="193"/>
        <v>0</v>
      </c>
      <c r="X41" s="16">
        <f t="shared" si="177"/>
        <v>0</v>
      </c>
      <c r="Y41" s="16">
        <f t="shared" si="178"/>
        <v>0</v>
      </c>
      <c r="Z41" s="16">
        <f t="shared" si="179"/>
        <v>0</v>
      </c>
      <c r="AA41" s="16">
        <f t="shared" si="180"/>
        <v>0</v>
      </c>
      <c r="AB41" s="16">
        <f t="shared" si="181"/>
        <v>0</v>
      </c>
      <c r="AC41" s="16">
        <f t="shared" si="182"/>
        <v>0</v>
      </c>
      <c r="AD41" s="16">
        <f t="shared" si="183"/>
        <v>0</v>
      </c>
      <c r="AE41" s="16">
        <f t="shared" si="184"/>
        <v>0</v>
      </c>
      <c r="AF41" s="16">
        <f t="shared" si="185"/>
        <v>0</v>
      </c>
      <c r="AG41" s="16">
        <f t="shared" si="194"/>
        <v>1</v>
      </c>
      <c r="AH41" s="16">
        <f t="shared" si="186"/>
        <v>0</v>
      </c>
      <c r="AI41" s="16">
        <f t="shared" si="187"/>
        <v>0</v>
      </c>
      <c r="AJ41" s="16">
        <f t="shared" si="188"/>
        <v>0</v>
      </c>
      <c r="AK41" s="16">
        <f t="shared" si="189"/>
        <v>0</v>
      </c>
      <c r="AL41" s="16">
        <f t="shared" si="190"/>
        <v>0</v>
      </c>
      <c r="AM41" s="16">
        <f t="shared" si="191"/>
        <v>100</v>
      </c>
      <c r="AN41" s="16">
        <f t="shared" si="192"/>
        <v>0</v>
      </c>
      <c r="AO41" s="16">
        <f t="shared" si="161"/>
        <v>101</v>
      </c>
      <c r="AP41" s="32">
        <f t="shared" si="162"/>
        <v>1</v>
      </c>
      <c r="AQ41" s="90">
        <f t="shared" si="163"/>
        <v>1</v>
      </c>
      <c r="AR41" s="92"/>
      <c r="AS41" s="111" t="s">
        <v>167</v>
      </c>
      <c r="AT41" s="110"/>
      <c r="AU41" s="151" t="s">
        <v>4</v>
      </c>
      <c r="AV41" s="87" t="s">
        <v>4</v>
      </c>
      <c r="AW41" s="40" t="s">
        <v>4</v>
      </c>
      <c r="AX41" s="40" t="s">
        <v>4</v>
      </c>
      <c r="AY41" s="39" t="s">
        <v>4</v>
      </c>
      <c r="AZ41" s="40" t="s">
        <v>6</v>
      </c>
      <c r="BA41" s="40" t="s">
        <v>4</v>
      </c>
      <c r="BB41" s="86" t="s">
        <v>4</v>
      </c>
      <c r="BC41" s="101"/>
      <c r="BD41" s="40"/>
      <c r="BE41" s="30"/>
      <c r="BF41" s="40"/>
      <c r="BG41" s="40"/>
      <c r="BH41" s="39"/>
      <c r="BI41" s="40"/>
      <c r="BJ41" s="40"/>
      <c r="BK41" s="31"/>
      <c r="BL41" s="16">
        <f t="shared" si="218"/>
        <v>0</v>
      </c>
      <c r="BM41" s="16">
        <f t="shared" si="219"/>
        <v>0</v>
      </c>
      <c r="BN41" s="16">
        <f t="shared" si="220"/>
        <v>0</v>
      </c>
      <c r="BO41" s="16">
        <f t="shared" si="221"/>
        <v>0</v>
      </c>
      <c r="BP41" s="16">
        <f t="shared" si="222"/>
        <v>0</v>
      </c>
      <c r="BQ41" s="16">
        <f t="shared" si="223"/>
        <v>0</v>
      </c>
      <c r="BR41" s="16">
        <f t="shared" si="224"/>
        <v>1</v>
      </c>
      <c r="BS41" s="16">
        <f t="shared" si="225"/>
        <v>0</v>
      </c>
      <c r="BT41" s="16">
        <f t="shared" si="226"/>
        <v>0</v>
      </c>
      <c r="BU41" s="16">
        <f t="shared" si="227"/>
        <v>0</v>
      </c>
      <c r="BV41" s="16">
        <f t="shared" si="228"/>
        <v>0</v>
      </c>
      <c r="BW41" s="16">
        <f t="shared" si="229"/>
        <v>0</v>
      </c>
      <c r="BX41" s="16">
        <f t="shared" si="230"/>
        <v>0</v>
      </c>
      <c r="BY41" s="16">
        <f t="shared" si="231"/>
        <v>0</v>
      </c>
      <c r="BZ41" s="16">
        <f t="shared" si="232"/>
        <v>0</v>
      </c>
      <c r="CA41" s="16">
        <f t="shared" si="233"/>
        <v>0</v>
      </c>
      <c r="CB41" s="16">
        <f t="shared" si="234"/>
        <v>0</v>
      </c>
      <c r="CC41" s="16">
        <f t="shared" si="235"/>
        <v>0</v>
      </c>
      <c r="CD41" s="16">
        <f t="shared" si="236"/>
        <v>1</v>
      </c>
      <c r="CE41" s="16">
        <f t="shared" si="237"/>
        <v>0</v>
      </c>
      <c r="CF41" s="16">
        <f t="shared" si="238"/>
        <v>1</v>
      </c>
      <c r="CG41" s="32">
        <f t="shared" si="239"/>
        <v>1</v>
      </c>
      <c r="CH41" s="90">
        <f t="shared" si="240"/>
        <v>2</v>
      </c>
      <c r="CI41" s="93"/>
      <c r="CJ41" s="98"/>
      <c r="CK41" s="85"/>
      <c r="CL41" s="40"/>
      <c r="CM41" s="39"/>
      <c r="CN41" s="40"/>
      <c r="CO41" s="40"/>
      <c r="CP41" s="39"/>
      <c r="CQ41" s="40"/>
      <c r="CR41" s="40"/>
      <c r="CS41" s="39"/>
      <c r="CT41" s="40"/>
      <c r="CU41" s="40"/>
      <c r="CV41" s="87"/>
      <c r="CW41" s="40"/>
      <c r="CX41" s="40"/>
      <c r="CY41" s="39"/>
      <c r="CZ41" s="38"/>
      <c r="DA41" s="38"/>
      <c r="DB41" s="16"/>
      <c r="DC41" s="16">
        <f t="shared" si="241"/>
        <v>0</v>
      </c>
      <c r="DD41" s="16">
        <f t="shared" si="242"/>
        <v>0</v>
      </c>
      <c r="DE41" s="16">
        <f t="shared" si="243"/>
        <v>0</v>
      </c>
      <c r="DF41" s="16">
        <f t="shared" si="244"/>
        <v>0</v>
      </c>
      <c r="DG41" s="16">
        <f t="shared" si="245"/>
        <v>0</v>
      </c>
      <c r="DH41" s="16">
        <f t="shared" si="246"/>
        <v>0</v>
      </c>
      <c r="DI41" s="16">
        <f t="shared" si="247"/>
        <v>0</v>
      </c>
      <c r="DJ41" s="16">
        <f t="shared" si="248"/>
        <v>0</v>
      </c>
      <c r="DK41" s="16">
        <f t="shared" si="249"/>
        <v>0</v>
      </c>
      <c r="DL41" s="16">
        <f t="shared" si="250"/>
        <v>0</v>
      </c>
      <c r="DM41" s="16">
        <f t="shared" si="251"/>
        <v>0</v>
      </c>
      <c r="DN41" s="16">
        <f t="shared" si="252"/>
        <v>0</v>
      </c>
      <c r="DO41" s="16">
        <f t="shared" si="253"/>
        <v>0</v>
      </c>
      <c r="DP41" s="16">
        <f t="shared" si="254"/>
        <v>0</v>
      </c>
      <c r="DQ41" s="16">
        <f t="shared" si="255"/>
        <v>0</v>
      </c>
      <c r="DR41" s="16">
        <f t="shared" si="256"/>
        <v>0</v>
      </c>
      <c r="DS41" s="16">
        <f t="shared" si="257"/>
        <v>0</v>
      </c>
      <c r="DT41" s="16">
        <f t="shared" si="258"/>
        <v>0</v>
      </c>
      <c r="DU41" s="16">
        <f t="shared" si="259"/>
        <v>0</v>
      </c>
      <c r="DV41" s="16">
        <f t="shared" si="260"/>
        <v>0</v>
      </c>
      <c r="DW41" s="16">
        <f t="shared" si="261"/>
        <v>0</v>
      </c>
      <c r="DX41" s="32">
        <f t="shared" si="262"/>
        <v>1</v>
      </c>
      <c r="DY41" s="32">
        <f t="shared" si="263"/>
        <v>2</v>
      </c>
      <c r="EA41" s="106"/>
    </row>
    <row r="42" spans="1:131" s="9" customFormat="1" x14ac:dyDescent="0.2">
      <c r="A42" s="121">
        <f t="shared" si="176"/>
        <v>34398</v>
      </c>
      <c r="B42" s="121">
        <v>12</v>
      </c>
      <c r="C42" s="111" t="s">
        <v>199</v>
      </c>
      <c r="D42" s="97">
        <v>485702</v>
      </c>
      <c r="E42" s="96" t="s">
        <v>4</v>
      </c>
      <c r="F42" s="40" t="s">
        <v>4</v>
      </c>
      <c r="G42" s="117" t="s">
        <v>4</v>
      </c>
      <c r="H42" s="88"/>
      <c r="I42" s="40" t="s">
        <v>4</v>
      </c>
      <c r="J42" s="39" t="s">
        <v>4</v>
      </c>
      <c r="K42" s="40" t="s">
        <v>4</v>
      </c>
      <c r="L42" s="128" t="s">
        <v>4</v>
      </c>
      <c r="M42" s="39" t="s">
        <v>4</v>
      </c>
      <c r="N42" s="40" t="s">
        <v>4</v>
      </c>
      <c r="O42" s="85" t="s">
        <v>4</v>
      </c>
      <c r="P42" s="39" t="s">
        <v>6</v>
      </c>
      <c r="Q42" s="40" t="s">
        <v>4</v>
      </c>
      <c r="R42" s="40" t="s">
        <v>5</v>
      </c>
      <c r="S42" s="39" t="s">
        <v>4</v>
      </c>
      <c r="T42" s="16" t="s">
        <v>4</v>
      </c>
      <c r="U42" s="16" t="s">
        <v>4</v>
      </c>
      <c r="V42" s="110"/>
      <c r="W42" s="16">
        <f t="shared" si="193"/>
        <v>0</v>
      </c>
      <c r="X42" s="16">
        <f t="shared" si="177"/>
        <v>0</v>
      </c>
      <c r="Y42" s="16">
        <f t="shared" si="178"/>
        <v>0</v>
      </c>
      <c r="Z42" s="16">
        <f t="shared" si="179"/>
        <v>0</v>
      </c>
      <c r="AA42" s="16">
        <f t="shared" si="180"/>
        <v>0</v>
      </c>
      <c r="AB42" s="16">
        <f t="shared" si="181"/>
        <v>0</v>
      </c>
      <c r="AC42" s="16">
        <f t="shared" si="182"/>
        <v>0</v>
      </c>
      <c r="AD42" s="16">
        <f t="shared" si="183"/>
        <v>0</v>
      </c>
      <c r="AE42" s="16">
        <f t="shared" si="184"/>
        <v>0</v>
      </c>
      <c r="AF42" s="16">
        <f t="shared" si="185"/>
        <v>0</v>
      </c>
      <c r="AG42" s="16">
        <f t="shared" si="194"/>
        <v>0</v>
      </c>
      <c r="AH42" s="16">
        <f t="shared" si="186"/>
        <v>1</v>
      </c>
      <c r="AI42" s="16">
        <f t="shared" si="187"/>
        <v>0</v>
      </c>
      <c r="AJ42" s="16">
        <f t="shared" si="188"/>
        <v>100</v>
      </c>
      <c r="AK42" s="16">
        <f t="shared" si="189"/>
        <v>0</v>
      </c>
      <c r="AL42" s="16">
        <f t="shared" si="190"/>
        <v>0</v>
      </c>
      <c r="AM42" s="16">
        <f t="shared" si="191"/>
        <v>0</v>
      </c>
      <c r="AN42" s="16">
        <f t="shared" si="192"/>
        <v>0</v>
      </c>
      <c r="AO42" s="16">
        <f t="shared" si="161"/>
        <v>101</v>
      </c>
      <c r="AP42" s="32">
        <f t="shared" si="162"/>
        <v>1</v>
      </c>
      <c r="AQ42" s="90">
        <f t="shared" si="163"/>
        <v>1</v>
      </c>
      <c r="AR42" s="92"/>
      <c r="AS42" s="111" t="s">
        <v>199</v>
      </c>
      <c r="AT42" s="110"/>
      <c r="AU42" s="151" t="s">
        <v>4</v>
      </c>
      <c r="AV42" s="87" t="s">
        <v>5</v>
      </c>
      <c r="AW42" s="40" t="s">
        <v>5</v>
      </c>
      <c r="AX42" s="40" t="s">
        <v>4</v>
      </c>
      <c r="AY42" s="39" t="s">
        <v>6</v>
      </c>
      <c r="AZ42" s="40" t="s">
        <v>6</v>
      </c>
      <c r="BA42" s="40" t="s">
        <v>6</v>
      </c>
      <c r="BB42" s="86" t="s">
        <v>4</v>
      </c>
      <c r="BC42" s="101"/>
      <c r="BD42" s="40"/>
      <c r="BE42" s="30"/>
      <c r="BF42" s="40"/>
      <c r="BG42" s="40"/>
      <c r="BH42" s="39"/>
      <c r="BI42" s="40"/>
      <c r="BJ42" s="40"/>
      <c r="BK42" s="31"/>
      <c r="BL42" s="16">
        <f t="shared" si="218"/>
        <v>0</v>
      </c>
      <c r="BM42" s="16">
        <f t="shared" si="219"/>
        <v>0</v>
      </c>
      <c r="BN42" s="16">
        <f t="shared" si="220"/>
        <v>100</v>
      </c>
      <c r="BO42" s="16">
        <f t="shared" si="221"/>
        <v>100</v>
      </c>
      <c r="BP42" s="16">
        <f t="shared" si="222"/>
        <v>0</v>
      </c>
      <c r="BQ42" s="16">
        <f t="shared" si="223"/>
        <v>1</v>
      </c>
      <c r="BR42" s="16">
        <f t="shared" si="224"/>
        <v>1</v>
      </c>
      <c r="BS42" s="16">
        <f t="shared" si="225"/>
        <v>1</v>
      </c>
      <c r="BT42" s="16">
        <f t="shared" si="226"/>
        <v>0</v>
      </c>
      <c r="BU42" s="16">
        <f t="shared" si="227"/>
        <v>0</v>
      </c>
      <c r="BV42" s="16">
        <f t="shared" si="228"/>
        <v>0</v>
      </c>
      <c r="BW42" s="16">
        <f t="shared" si="229"/>
        <v>0</v>
      </c>
      <c r="BX42" s="16">
        <f t="shared" si="230"/>
        <v>0</v>
      </c>
      <c r="BY42" s="16">
        <f t="shared" si="231"/>
        <v>0</v>
      </c>
      <c r="BZ42" s="16">
        <f t="shared" si="232"/>
        <v>0</v>
      </c>
      <c r="CA42" s="16">
        <f t="shared" si="233"/>
        <v>0</v>
      </c>
      <c r="CB42" s="16">
        <f t="shared" si="234"/>
        <v>0</v>
      </c>
      <c r="CC42" s="16">
        <f t="shared" si="235"/>
        <v>0</v>
      </c>
      <c r="CD42" s="16">
        <f t="shared" si="236"/>
        <v>203</v>
      </c>
      <c r="CE42" s="16">
        <f t="shared" si="237"/>
        <v>2</v>
      </c>
      <c r="CF42" s="16">
        <f t="shared" si="238"/>
        <v>3</v>
      </c>
      <c r="CG42" s="32">
        <f t="shared" si="239"/>
        <v>3</v>
      </c>
      <c r="CH42" s="90">
        <f t="shared" si="240"/>
        <v>4</v>
      </c>
      <c r="CI42" s="93"/>
      <c r="CJ42" s="98"/>
      <c r="CK42" s="85"/>
      <c r="CL42" s="40"/>
      <c r="CM42" s="39"/>
      <c r="CN42" s="40"/>
      <c r="CO42" s="40"/>
      <c r="CP42" s="39"/>
      <c r="CQ42" s="40"/>
      <c r="CR42" s="40"/>
      <c r="CS42" s="39"/>
      <c r="CT42" s="40"/>
      <c r="CU42" s="40"/>
      <c r="CV42" s="87"/>
      <c r="CW42" s="40"/>
      <c r="CX42" s="40"/>
      <c r="CY42" s="39"/>
      <c r="CZ42" s="38"/>
      <c r="DA42" s="38"/>
      <c r="DB42" s="16"/>
      <c r="DC42" s="16">
        <f t="shared" si="241"/>
        <v>0</v>
      </c>
      <c r="DD42" s="16">
        <f t="shared" si="242"/>
        <v>0</v>
      </c>
      <c r="DE42" s="16">
        <f t="shared" si="243"/>
        <v>0</v>
      </c>
      <c r="DF42" s="16">
        <f t="shared" si="244"/>
        <v>0</v>
      </c>
      <c r="DG42" s="16">
        <f t="shared" si="245"/>
        <v>0</v>
      </c>
      <c r="DH42" s="16">
        <f t="shared" si="246"/>
        <v>0</v>
      </c>
      <c r="DI42" s="16">
        <f t="shared" si="247"/>
        <v>0</v>
      </c>
      <c r="DJ42" s="16">
        <f t="shared" si="248"/>
        <v>0</v>
      </c>
      <c r="DK42" s="16">
        <f t="shared" si="249"/>
        <v>0</v>
      </c>
      <c r="DL42" s="16">
        <f t="shared" si="250"/>
        <v>0</v>
      </c>
      <c r="DM42" s="16">
        <f t="shared" si="251"/>
        <v>0</v>
      </c>
      <c r="DN42" s="16">
        <f t="shared" si="252"/>
        <v>0</v>
      </c>
      <c r="DO42" s="16">
        <f t="shared" si="253"/>
        <v>0</v>
      </c>
      <c r="DP42" s="16">
        <f t="shared" si="254"/>
        <v>0</v>
      </c>
      <c r="DQ42" s="16">
        <f t="shared" si="255"/>
        <v>0</v>
      </c>
      <c r="DR42" s="16">
        <f t="shared" si="256"/>
        <v>0</v>
      </c>
      <c r="DS42" s="16">
        <f t="shared" si="257"/>
        <v>0</v>
      </c>
      <c r="DT42" s="16">
        <f t="shared" si="258"/>
        <v>0</v>
      </c>
      <c r="DU42" s="16">
        <f t="shared" si="259"/>
        <v>0</v>
      </c>
      <c r="DV42" s="16">
        <f t="shared" si="260"/>
        <v>0</v>
      </c>
      <c r="DW42" s="16">
        <f t="shared" si="261"/>
        <v>0</v>
      </c>
      <c r="DX42" s="32">
        <f t="shared" si="262"/>
        <v>3</v>
      </c>
      <c r="DY42" s="32">
        <f t="shared" si="263"/>
        <v>4</v>
      </c>
      <c r="EA42" s="106"/>
    </row>
    <row r="43" spans="1:131" s="9" customFormat="1" x14ac:dyDescent="0.2">
      <c r="A43" s="121">
        <f t="shared" si="176"/>
        <v>34398</v>
      </c>
      <c r="B43" s="121">
        <v>13</v>
      </c>
      <c r="C43" s="111" t="s">
        <v>168</v>
      </c>
      <c r="D43" s="97">
        <v>507894</v>
      </c>
      <c r="E43" s="96" t="s">
        <v>4</v>
      </c>
      <c r="F43" s="40" t="s">
        <v>4</v>
      </c>
      <c r="G43" s="117" t="s">
        <v>4</v>
      </c>
      <c r="H43" s="88"/>
      <c r="I43" s="40" t="s">
        <v>4</v>
      </c>
      <c r="J43" s="39" t="s">
        <v>4</v>
      </c>
      <c r="K43" s="40" t="s">
        <v>4</v>
      </c>
      <c r="L43" s="128" t="s">
        <v>4</v>
      </c>
      <c r="M43" s="39" t="s">
        <v>4</v>
      </c>
      <c r="N43" s="40" t="s">
        <v>4</v>
      </c>
      <c r="O43" s="85" t="s">
        <v>6</v>
      </c>
      <c r="P43" s="39" t="s">
        <v>4</v>
      </c>
      <c r="Q43" s="40" t="s">
        <v>4</v>
      </c>
      <c r="R43" s="40" t="s">
        <v>4</v>
      </c>
      <c r="S43" s="39" t="s">
        <v>4</v>
      </c>
      <c r="T43" s="16" t="s">
        <v>4</v>
      </c>
      <c r="U43" s="16" t="s">
        <v>6</v>
      </c>
      <c r="V43" s="110"/>
      <c r="W43" s="16">
        <f t="shared" si="193"/>
        <v>0</v>
      </c>
      <c r="X43" s="16">
        <f t="shared" si="177"/>
        <v>0</v>
      </c>
      <c r="Y43" s="16">
        <f t="shared" si="178"/>
        <v>0</v>
      </c>
      <c r="Z43" s="16">
        <f t="shared" si="179"/>
        <v>0</v>
      </c>
      <c r="AA43" s="16">
        <f t="shared" si="180"/>
        <v>0</v>
      </c>
      <c r="AB43" s="16">
        <f t="shared" si="181"/>
        <v>0</v>
      </c>
      <c r="AC43" s="16">
        <f t="shared" si="182"/>
        <v>0</v>
      </c>
      <c r="AD43" s="16">
        <f t="shared" si="183"/>
        <v>0</v>
      </c>
      <c r="AE43" s="16">
        <f t="shared" si="184"/>
        <v>0</v>
      </c>
      <c r="AF43" s="16">
        <f t="shared" si="185"/>
        <v>0</v>
      </c>
      <c r="AG43" s="16">
        <f t="shared" si="194"/>
        <v>1</v>
      </c>
      <c r="AH43" s="16">
        <f t="shared" si="186"/>
        <v>0</v>
      </c>
      <c r="AI43" s="16">
        <f t="shared" si="187"/>
        <v>0</v>
      </c>
      <c r="AJ43" s="16">
        <f t="shared" si="188"/>
        <v>0</v>
      </c>
      <c r="AK43" s="16">
        <f t="shared" si="189"/>
        <v>0</v>
      </c>
      <c r="AL43" s="16">
        <f t="shared" si="190"/>
        <v>0</v>
      </c>
      <c r="AM43" s="16">
        <f t="shared" si="191"/>
        <v>1</v>
      </c>
      <c r="AN43" s="16">
        <f t="shared" si="192"/>
        <v>0</v>
      </c>
      <c r="AO43" s="16">
        <f t="shared" si="161"/>
        <v>2</v>
      </c>
      <c r="AP43" s="32">
        <f t="shared" si="162"/>
        <v>0</v>
      </c>
      <c r="AQ43" s="90">
        <f t="shared" si="163"/>
        <v>2</v>
      </c>
      <c r="AR43" s="92"/>
      <c r="AS43" s="111" t="s">
        <v>168</v>
      </c>
      <c r="AT43" s="110"/>
      <c r="AU43" s="151" t="s">
        <v>6</v>
      </c>
      <c r="AV43" s="87" t="s">
        <v>4</v>
      </c>
      <c r="AW43" s="40" t="s">
        <v>5</v>
      </c>
      <c r="AX43" s="40" t="s">
        <v>4</v>
      </c>
      <c r="AY43" s="39" t="s">
        <v>6</v>
      </c>
      <c r="AZ43" s="40" t="s">
        <v>4</v>
      </c>
      <c r="BA43" s="40"/>
      <c r="BB43" s="86" t="s">
        <v>4</v>
      </c>
      <c r="BC43" s="101"/>
      <c r="BD43" s="40"/>
      <c r="BE43" s="30"/>
      <c r="BF43" s="40"/>
      <c r="BG43" s="40"/>
      <c r="BH43" s="39"/>
      <c r="BI43" s="40"/>
      <c r="BJ43" s="40"/>
      <c r="BK43" s="31"/>
      <c r="BL43" s="16">
        <f t="shared" si="218"/>
        <v>0</v>
      </c>
      <c r="BM43" s="16">
        <f t="shared" si="219"/>
        <v>1</v>
      </c>
      <c r="BN43" s="16">
        <f t="shared" si="220"/>
        <v>0</v>
      </c>
      <c r="BO43" s="16">
        <f t="shared" si="221"/>
        <v>100</v>
      </c>
      <c r="BP43" s="16">
        <f t="shared" si="222"/>
        <v>0</v>
      </c>
      <c r="BQ43" s="16">
        <f t="shared" si="223"/>
        <v>1</v>
      </c>
      <c r="BR43" s="16">
        <f t="shared" si="224"/>
        <v>0</v>
      </c>
      <c r="BS43" s="16">
        <f t="shared" si="225"/>
        <v>0</v>
      </c>
      <c r="BT43" s="16">
        <f t="shared" si="226"/>
        <v>0</v>
      </c>
      <c r="BU43" s="16">
        <f t="shared" si="227"/>
        <v>0</v>
      </c>
      <c r="BV43" s="16">
        <f t="shared" si="228"/>
        <v>0</v>
      </c>
      <c r="BW43" s="16">
        <f t="shared" si="229"/>
        <v>0</v>
      </c>
      <c r="BX43" s="16">
        <f t="shared" si="230"/>
        <v>0</v>
      </c>
      <c r="BY43" s="16">
        <f t="shared" si="231"/>
        <v>0</v>
      </c>
      <c r="BZ43" s="16">
        <f t="shared" si="232"/>
        <v>0</v>
      </c>
      <c r="CA43" s="16">
        <f t="shared" si="233"/>
        <v>0</v>
      </c>
      <c r="CB43" s="16">
        <f t="shared" si="234"/>
        <v>0</v>
      </c>
      <c r="CC43" s="16">
        <f t="shared" si="235"/>
        <v>0</v>
      </c>
      <c r="CD43" s="16">
        <f t="shared" si="236"/>
        <v>102</v>
      </c>
      <c r="CE43" s="16">
        <f t="shared" si="237"/>
        <v>1</v>
      </c>
      <c r="CF43" s="16">
        <f t="shared" si="238"/>
        <v>2</v>
      </c>
      <c r="CG43" s="32">
        <f t="shared" si="239"/>
        <v>1</v>
      </c>
      <c r="CH43" s="90">
        <f t="shared" si="240"/>
        <v>4</v>
      </c>
      <c r="CI43" s="93"/>
      <c r="CJ43" s="98"/>
      <c r="CK43" s="85"/>
      <c r="CL43" s="40"/>
      <c r="CM43" s="39"/>
      <c r="CN43" s="40"/>
      <c r="CO43" s="40"/>
      <c r="CP43" s="39"/>
      <c r="CQ43" s="40"/>
      <c r="CR43" s="40"/>
      <c r="CS43" s="39"/>
      <c r="CT43" s="40"/>
      <c r="CU43" s="40"/>
      <c r="CV43" s="87"/>
      <c r="CW43" s="40"/>
      <c r="CX43" s="40"/>
      <c r="CY43" s="39"/>
      <c r="CZ43" s="38"/>
      <c r="DA43" s="38"/>
      <c r="DB43" s="16"/>
      <c r="DC43" s="16">
        <f t="shared" si="241"/>
        <v>0</v>
      </c>
      <c r="DD43" s="16">
        <f t="shared" si="242"/>
        <v>0</v>
      </c>
      <c r="DE43" s="16">
        <f t="shared" si="243"/>
        <v>0</v>
      </c>
      <c r="DF43" s="16">
        <f t="shared" si="244"/>
        <v>0</v>
      </c>
      <c r="DG43" s="16">
        <f t="shared" si="245"/>
        <v>0</v>
      </c>
      <c r="DH43" s="16">
        <f t="shared" si="246"/>
        <v>0</v>
      </c>
      <c r="DI43" s="16">
        <f t="shared" si="247"/>
        <v>0</v>
      </c>
      <c r="DJ43" s="16">
        <f t="shared" si="248"/>
        <v>0</v>
      </c>
      <c r="DK43" s="16">
        <f t="shared" si="249"/>
        <v>0</v>
      </c>
      <c r="DL43" s="16">
        <f t="shared" si="250"/>
        <v>0</v>
      </c>
      <c r="DM43" s="16">
        <f t="shared" si="251"/>
        <v>0</v>
      </c>
      <c r="DN43" s="16">
        <f t="shared" si="252"/>
        <v>0</v>
      </c>
      <c r="DO43" s="16">
        <f t="shared" si="253"/>
        <v>0</v>
      </c>
      <c r="DP43" s="16">
        <f t="shared" si="254"/>
        <v>0</v>
      </c>
      <c r="DQ43" s="16">
        <f t="shared" si="255"/>
        <v>0</v>
      </c>
      <c r="DR43" s="16">
        <f t="shared" si="256"/>
        <v>0</v>
      </c>
      <c r="DS43" s="16">
        <f t="shared" si="257"/>
        <v>0</v>
      </c>
      <c r="DT43" s="16">
        <f t="shared" si="258"/>
        <v>0</v>
      </c>
      <c r="DU43" s="16">
        <f t="shared" si="259"/>
        <v>0</v>
      </c>
      <c r="DV43" s="16">
        <f t="shared" si="260"/>
        <v>0</v>
      </c>
      <c r="DW43" s="16">
        <f t="shared" si="261"/>
        <v>0</v>
      </c>
      <c r="DX43" s="32">
        <f t="shared" si="262"/>
        <v>1</v>
      </c>
      <c r="DY43" s="32">
        <f t="shared" si="263"/>
        <v>4</v>
      </c>
      <c r="EA43" s="106"/>
    </row>
    <row r="44" spans="1:131" s="20" customFormat="1" ht="12.75" customHeight="1" x14ac:dyDescent="0.2">
      <c r="A44" s="121">
        <f t="shared" si="176"/>
        <v>34398</v>
      </c>
      <c r="B44" s="121">
        <v>14</v>
      </c>
      <c r="C44" s="111" t="s">
        <v>169</v>
      </c>
      <c r="D44" s="97">
        <v>150857</v>
      </c>
      <c r="E44" s="96" t="s">
        <v>4</v>
      </c>
      <c r="F44" s="40" t="s">
        <v>4</v>
      </c>
      <c r="G44" s="117" t="s">
        <v>4</v>
      </c>
      <c r="H44" s="88"/>
      <c r="I44" s="40" t="s">
        <v>4</v>
      </c>
      <c r="J44" s="39" t="s">
        <v>4</v>
      </c>
      <c r="K44" s="40" t="s">
        <v>4</v>
      </c>
      <c r="L44" s="128" t="s">
        <v>6</v>
      </c>
      <c r="M44" s="39" t="s">
        <v>4</v>
      </c>
      <c r="N44" s="40" t="s">
        <v>4</v>
      </c>
      <c r="O44" s="85" t="s">
        <v>4</v>
      </c>
      <c r="P44" s="39" t="s">
        <v>4</v>
      </c>
      <c r="Q44" s="40" t="s">
        <v>4</v>
      </c>
      <c r="R44" s="40" t="s">
        <v>4</v>
      </c>
      <c r="S44" s="39" t="s">
        <v>4</v>
      </c>
      <c r="T44" s="16" t="s">
        <v>4</v>
      </c>
      <c r="U44" s="16" t="s">
        <v>4</v>
      </c>
      <c r="V44" s="110"/>
      <c r="W44" s="16">
        <f t="shared" si="193"/>
        <v>0</v>
      </c>
      <c r="X44" s="16">
        <f t="shared" si="177"/>
        <v>0</v>
      </c>
      <c r="Y44" s="16">
        <f t="shared" si="178"/>
        <v>0</v>
      </c>
      <c r="Z44" s="16">
        <f t="shared" si="179"/>
        <v>0</v>
      </c>
      <c r="AA44" s="16">
        <f t="shared" si="180"/>
        <v>0</v>
      </c>
      <c r="AB44" s="16">
        <f t="shared" si="181"/>
        <v>0</v>
      </c>
      <c r="AC44" s="16">
        <f t="shared" si="182"/>
        <v>0</v>
      </c>
      <c r="AD44" s="16">
        <f t="shared" si="183"/>
        <v>1</v>
      </c>
      <c r="AE44" s="16">
        <f t="shared" si="184"/>
        <v>0</v>
      </c>
      <c r="AF44" s="16">
        <f t="shared" si="185"/>
        <v>0</v>
      </c>
      <c r="AG44" s="16">
        <f t="shared" si="194"/>
        <v>0</v>
      </c>
      <c r="AH44" s="16">
        <f t="shared" si="186"/>
        <v>0</v>
      </c>
      <c r="AI44" s="16">
        <f t="shared" si="187"/>
        <v>0</v>
      </c>
      <c r="AJ44" s="16">
        <f t="shared" si="188"/>
        <v>0</v>
      </c>
      <c r="AK44" s="16">
        <f t="shared" si="189"/>
        <v>0</v>
      </c>
      <c r="AL44" s="16">
        <f t="shared" si="190"/>
        <v>0</v>
      </c>
      <c r="AM44" s="16">
        <f t="shared" si="191"/>
        <v>0</v>
      </c>
      <c r="AN44" s="16">
        <f t="shared" si="192"/>
        <v>0</v>
      </c>
      <c r="AO44" s="16">
        <f t="shared" si="161"/>
        <v>1</v>
      </c>
      <c r="AP44" s="32">
        <f t="shared" si="162"/>
        <v>0</v>
      </c>
      <c r="AQ44" s="90">
        <f t="shared" si="163"/>
        <v>1</v>
      </c>
      <c r="AR44" s="92"/>
      <c r="AS44" s="111" t="s">
        <v>169</v>
      </c>
      <c r="AT44" s="110"/>
      <c r="AU44" s="151" t="s">
        <v>4</v>
      </c>
      <c r="AV44" s="87" t="s">
        <v>4</v>
      </c>
      <c r="AW44" s="40" t="s">
        <v>5</v>
      </c>
      <c r="AX44" s="40" t="s">
        <v>4</v>
      </c>
      <c r="AY44" s="39" t="s">
        <v>6</v>
      </c>
      <c r="AZ44" s="40" t="s">
        <v>4</v>
      </c>
      <c r="BA44" s="40" t="s">
        <v>4</v>
      </c>
      <c r="BB44" s="86" t="s">
        <v>4</v>
      </c>
      <c r="BC44" s="101"/>
      <c r="BD44" s="40"/>
      <c r="BE44" s="30"/>
      <c r="BF44" s="40"/>
      <c r="BG44" s="40"/>
      <c r="BH44" s="39"/>
      <c r="BI44" s="40"/>
      <c r="BJ44" s="40"/>
      <c r="BK44" s="31"/>
      <c r="BL44" s="16">
        <f t="shared" si="218"/>
        <v>0</v>
      </c>
      <c r="BM44" s="16">
        <f t="shared" si="219"/>
        <v>0</v>
      </c>
      <c r="BN44" s="16">
        <f t="shared" si="220"/>
        <v>0</v>
      </c>
      <c r="BO44" s="16">
        <f t="shared" si="221"/>
        <v>100</v>
      </c>
      <c r="BP44" s="16">
        <f t="shared" si="222"/>
        <v>0</v>
      </c>
      <c r="BQ44" s="16">
        <f t="shared" si="223"/>
        <v>1</v>
      </c>
      <c r="BR44" s="16">
        <f t="shared" si="224"/>
        <v>0</v>
      </c>
      <c r="BS44" s="16">
        <f t="shared" si="225"/>
        <v>0</v>
      </c>
      <c r="BT44" s="16">
        <f t="shared" si="226"/>
        <v>0</v>
      </c>
      <c r="BU44" s="16">
        <f t="shared" si="227"/>
        <v>0</v>
      </c>
      <c r="BV44" s="16">
        <f t="shared" si="228"/>
        <v>0</v>
      </c>
      <c r="BW44" s="16">
        <f t="shared" si="229"/>
        <v>0</v>
      </c>
      <c r="BX44" s="16">
        <f t="shared" si="230"/>
        <v>0</v>
      </c>
      <c r="BY44" s="16">
        <f t="shared" si="231"/>
        <v>0</v>
      </c>
      <c r="BZ44" s="16">
        <f t="shared" si="232"/>
        <v>0</v>
      </c>
      <c r="CA44" s="16">
        <f t="shared" si="233"/>
        <v>0</v>
      </c>
      <c r="CB44" s="16">
        <f t="shared" si="234"/>
        <v>0</v>
      </c>
      <c r="CC44" s="16">
        <f t="shared" si="235"/>
        <v>0</v>
      </c>
      <c r="CD44" s="16">
        <f t="shared" si="236"/>
        <v>101</v>
      </c>
      <c r="CE44" s="16">
        <f t="shared" si="237"/>
        <v>1</v>
      </c>
      <c r="CF44" s="16">
        <f t="shared" si="238"/>
        <v>1</v>
      </c>
      <c r="CG44" s="32">
        <f t="shared" si="239"/>
        <v>1</v>
      </c>
      <c r="CH44" s="90">
        <f t="shared" si="240"/>
        <v>2</v>
      </c>
      <c r="CI44" s="93"/>
      <c r="CJ44" s="98"/>
      <c r="CK44" s="85"/>
      <c r="CL44" s="40"/>
      <c r="CM44" s="39"/>
      <c r="CN44" s="40"/>
      <c r="CO44" s="40"/>
      <c r="CP44" s="39"/>
      <c r="CQ44" s="40"/>
      <c r="CR44" s="40"/>
      <c r="CS44" s="39"/>
      <c r="CT44" s="40"/>
      <c r="CU44" s="40"/>
      <c r="CV44" s="87"/>
      <c r="CW44" s="40"/>
      <c r="CX44" s="40"/>
      <c r="CY44" s="39"/>
      <c r="CZ44" s="38"/>
      <c r="DA44" s="38"/>
      <c r="DB44" s="16"/>
      <c r="DC44" s="16">
        <f t="shared" si="241"/>
        <v>0</v>
      </c>
      <c r="DD44" s="16">
        <f t="shared" si="242"/>
        <v>0</v>
      </c>
      <c r="DE44" s="16">
        <f t="shared" si="243"/>
        <v>0</v>
      </c>
      <c r="DF44" s="16">
        <f t="shared" si="244"/>
        <v>0</v>
      </c>
      <c r="DG44" s="16">
        <f t="shared" si="245"/>
        <v>0</v>
      </c>
      <c r="DH44" s="16">
        <f t="shared" si="246"/>
        <v>0</v>
      </c>
      <c r="DI44" s="16">
        <f t="shared" si="247"/>
        <v>0</v>
      </c>
      <c r="DJ44" s="16">
        <f t="shared" si="248"/>
        <v>0</v>
      </c>
      <c r="DK44" s="16">
        <f t="shared" si="249"/>
        <v>0</v>
      </c>
      <c r="DL44" s="16">
        <f t="shared" si="250"/>
        <v>0</v>
      </c>
      <c r="DM44" s="16">
        <f t="shared" si="251"/>
        <v>0</v>
      </c>
      <c r="DN44" s="16">
        <f t="shared" si="252"/>
        <v>0</v>
      </c>
      <c r="DO44" s="16">
        <f t="shared" si="253"/>
        <v>0</v>
      </c>
      <c r="DP44" s="16">
        <f t="shared" si="254"/>
        <v>0</v>
      </c>
      <c r="DQ44" s="16">
        <f t="shared" si="255"/>
        <v>0</v>
      </c>
      <c r="DR44" s="16">
        <f t="shared" si="256"/>
        <v>0</v>
      </c>
      <c r="DS44" s="16">
        <f t="shared" si="257"/>
        <v>0</v>
      </c>
      <c r="DT44" s="16">
        <f t="shared" si="258"/>
        <v>0</v>
      </c>
      <c r="DU44" s="16">
        <f t="shared" si="259"/>
        <v>0</v>
      </c>
      <c r="DV44" s="16">
        <f t="shared" si="260"/>
        <v>0</v>
      </c>
      <c r="DW44" s="16">
        <f t="shared" si="261"/>
        <v>0</v>
      </c>
      <c r="DX44" s="32">
        <f t="shared" si="262"/>
        <v>1</v>
      </c>
      <c r="DY44" s="32">
        <f t="shared" si="263"/>
        <v>2</v>
      </c>
      <c r="DZ44" s="9"/>
      <c r="EA44" s="106"/>
    </row>
    <row r="45" spans="1:131" s="9" customFormat="1" x14ac:dyDescent="0.2">
      <c r="A45" s="121">
        <f t="shared" si="176"/>
        <v>34398</v>
      </c>
      <c r="B45" s="121">
        <v>15</v>
      </c>
      <c r="C45" s="98" t="s">
        <v>93</v>
      </c>
      <c r="D45" s="97">
        <v>486291</v>
      </c>
      <c r="E45" s="96" t="s">
        <v>4</v>
      </c>
      <c r="F45" s="40" t="s">
        <v>4</v>
      </c>
      <c r="G45" s="117" t="s">
        <v>4</v>
      </c>
      <c r="H45" s="88"/>
      <c r="I45" s="40" t="s">
        <v>4</v>
      </c>
      <c r="J45" s="39" t="s">
        <v>95</v>
      </c>
      <c r="K45" s="40" t="s">
        <v>4</v>
      </c>
      <c r="L45" s="128" t="s">
        <v>4</v>
      </c>
      <c r="M45" s="39" t="s">
        <v>4</v>
      </c>
      <c r="N45" s="40" t="s">
        <v>4</v>
      </c>
      <c r="O45" s="85" t="s">
        <v>4</v>
      </c>
      <c r="P45" s="39" t="s">
        <v>4</v>
      </c>
      <c r="Q45" s="40" t="s">
        <v>4</v>
      </c>
      <c r="R45" s="40" t="s">
        <v>4</v>
      </c>
      <c r="S45" s="39" t="s">
        <v>4</v>
      </c>
      <c r="T45" s="16" t="s">
        <v>4</v>
      </c>
      <c r="U45" s="16" t="s">
        <v>4</v>
      </c>
      <c r="V45" s="110"/>
      <c r="W45" s="16">
        <f t="shared" si="193"/>
        <v>0</v>
      </c>
      <c r="X45" s="16">
        <f t="shared" si="177"/>
        <v>0</v>
      </c>
      <c r="Y45" s="16">
        <f t="shared" si="178"/>
        <v>0</v>
      </c>
      <c r="Z45" s="16">
        <f t="shared" si="179"/>
        <v>0</v>
      </c>
      <c r="AA45" s="16">
        <f t="shared" si="180"/>
        <v>0</v>
      </c>
      <c r="AB45" s="16">
        <f t="shared" si="181"/>
        <v>0</v>
      </c>
      <c r="AC45" s="16">
        <f t="shared" si="182"/>
        <v>0</v>
      </c>
      <c r="AD45" s="16">
        <f t="shared" si="183"/>
        <v>0</v>
      </c>
      <c r="AE45" s="16">
        <f t="shared" si="184"/>
        <v>0</v>
      </c>
      <c r="AF45" s="16">
        <f t="shared" si="185"/>
        <v>0</v>
      </c>
      <c r="AG45" s="16">
        <f t="shared" si="194"/>
        <v>0</v>
      </c>
      <c r="AH45" s="16">
        <f t="shared" si="186"/>
        <v>0</v>
      </c>
      <c r="AI45" s="16">
        <f t="shared" si="187"/>
        <v>0</v>
      </c>
      <c r="AJ45" s="16">
        <f t="shared" si="188"/>
        <v>0</v>
      </c>
      <c r="AK45" s="16">
        <f t="shared" si="189"/>
        <v>0</v>
      </c>
      <c r="AL45" s="16">
        <f t="shared" si="190"/>
        <v>0</v>
      </c>
      <c r="AM45" s="16">
        <f t="shared" si="191"/>
        <v>0</v>
      </c>
      <c r="AN45" s="16">
        <f t="shared" si="192"/>
        <v>0</v>
      </c>
      <c r="AO45" s="16">
        <f t="shared" si="161"/>
        <v>0</v>
      </c>
      <c r="AP45" s="32">
        <f t="shared" si="162"/>
        <v>0</v>
      </c>
      <c r="AQ45" s="90">
        <f t="shared" si="163"/>
        <v>0</v>
      </c>
      <c r="AR45" s="92"/>
      <c r="AS45" s="98" t="s">
        <v>93</v>
      </c>
      <c r="AT45" s="110"/>
      <c r="AU45" s="151" t="s">
        <v>4</v>
      </c>
      <c r="AV45" s="87" t="s">
        <v>4</v>
      </c>
      <c r="AW45" s="40" t="s">
        <v>4</v>
      </c>
      <c r="AX45" s="40" t="s">
        <v>4</v>
      </c>
      <c r="AY45" s="39" t="s">
        <v>4</v>
      </c>
      <c r="AZ45" s="40" t="s">
        <v>4</v>
      </c>
      <c r="BA45" s="40" t="s">
        <v>4</v>
      </c>
      <c r="BB45" s="86" t="s">
        <v>4</v>
      </c>
      <c r="BC45" s="101"/>
      <c r="BD45" s="40"/>
      <c r="BE45" s="30"/>
      <c r="BF45" s="40"/>
      <c r="BG45" s="40"/>
      <c r="BH45" s="39"/>
      <c r="BI45" s="40"/>
      <c r="BJ45" s="40"/>
      <c r="BK45" s="31"/>
      <c r="BL45" s="16">
        <f t="shared" si="218"/>
        <v>0</v>
      </c>
      <c r="BM45" s="16">
        <f t="shared" si="219"/>
        <v>0</v>
      </c>
      <c r="BN45" s="16">
        <f t="shared" si="220"/>
        <v>0</v>
      </c>
      <c r="BO45" s="16">
        <f t="shared" si="221"/>
        <v>0</v>
      </c>
      <c r="BP45" s="16">
        <f t="shared" si="222"/>
        <v>0</v>
      </c>
      <c r="BQ45" s="16">
        <f t="shared" si="223"/>
        <v>0</v>
      </c>
      <c r="BR45" s="16">
        <f t="shared" si="224"/>
        <v>0</v>
      </c>
      <c r="BS45" s="16">
        <f t="shared" si="225"/>
        <v>0</v>
      </c>
      <c r="BT45" s="16">
        <f t="shared" si="226"/>
        <v>0</v>
      </c>
      <c r="BU45" s="16">
        <f t="shared" si="227"/>
        <v>0</v>
      </c>
      <c r="BV45" s="16">
        <f t="shared" si="228"/>
        <v>0</v>
      </c>
      <c r="BW45" s="16">
        <f t="shared" si="229"/>
        <v>0</v>
      </c>
      <c r="BX45" s="16">
        <f t="shared" si="230"/>
        <v>0</v>
      </c>
      <c r="BY45" s="16">
        <f t="shared" si="231"/>
        <v>0</v>
      </c>
      <c r="BZ45" s="16">
        <f t="shared" si="232"/>
        <v>0</v>
      </c>
      <c r="CA45" s="16">
        <f t="shared" si="233"/>
        <v>0</v>
      </c>
      <c r="CB45" s="16">
        <f t="shared" si="234"/>
        <v>0</v>
      </c>
      <c r="CC45" s="16">
        <f t="shared" si="235"/>
        <v>0</v>
      </c>
      <c r="CD45" s="16">
        <f t="shared" si="236"/>
        <v>0</v>
      </c>
      <c r="CE45" s="16">
        <f t="shared" si="237"/>
        <v>0</v>
      </c>
      <c r="CF45" s="16">
        <f t="shared" si="238"/>
        <v>0</v>
      </c>
      <c r="CG45" s="32">
        <f t="shared" si="239"/>
        <v>0</v>
      </c>
      <c r="CH45" s="90">
        <f t="shared" si="240"/>
        <v>0</v>
      </c>
      <c r="CI45" s="93"/>
      <c r="CJ45" s="98"/>
      <c r="CK45" s="85"/>
      <c r="CL45" s="40"/>
      <c r="CM45" s="39"/>
      <c r="CN45" s="40"/>
      <c r="CO45" s="40"/>
      <c r="CP45" s="39"/>
      <c r="CQ45" s="40"/>
      <c r="CR45" s="40"/>
      <c r="CS45" s="39"/>
      <c r="CT45" s="40"/>
      <c r="CU45" s="40"/>
      <c r="CV45" s="87"/>
      <c r="CW45" s="40"/>
      <c r="CX45" s="40"/>
      <c r="CY45" s="39"/>
      <c r="CZ45" s="38"/>
      <c r="DA45" s="38"/>
      <c r="DB45" s="16"/>
      <c r="DC45" s="16">
        <f t="shared" si="241"/>
        <v>0</v>
      </c>
      <c r="DD45" s="16">
        <f t="shared" si="242"/>
        <v>0</v>
      </c>
      <c r="DE45" s="16">
        <f t="shared" si="243"/>
        <v>0</v>
      </c>
      <c r="DF45" s="16">
        <f t="shared" si="244"/>
        <v>0</v>
      </c>
      <c r="DG45" s="16">
        <f t="shared" si="245"/>
        <v>0</v>
      </c>
      <c r="DH45" s="16">
        <f t="shared" si="246"/>
        <v>0</v>
      </c>
      <c r="DI45" s="16">
        <f t="shared" si="247"/>
        <v>0</v>
      </c>
      <c r="DJ45" s="16">
        <f t="shared" si="248"/>
        <v>0</v>
      </c>
      <c r="DK45" s="16">
        <f t="shared" si="249"/>
        <v>0</v>
      </c>
      <c r="DL45" s="16">
        <f t="shared" si="250"/>
        <v>0</v>
      </c>
      <c r="DM45" s="16">
        <f t="shared" si="251"/>
        <v>0</v>
      </c>
      <c r="DN45" s="16">
        <f t="shared" si="252"/>
        <v>0</v>
      </c>
      <c r="DO45" s="16">
        <f t="shared" si="253"/>
        <v>0</v>
      </c>
      <c r="DP45" s="16">
        <f t="shared" si="254"/>
        <v>0</v>
      </c>
      <c r="DQ45" s="16">
        <f t="shared" si="255"/>
        <v>0</v>
      </c>
      <c r="DR45" s="16">
        <f t="shared" si="256"/>
        <v>0</v>
      </c>
      <c r="DS45" s="16">
        <f t="shared" si="257"/>
        <v>0</v>
      </c>
      <c r="DT45" s="16">
        <f t="shared" si="258"/>
        <v>0</v>
      </c>
      <c r="DU45" s="16">
        <f t="shared" si="259"/>
        <v>0</v>
      </c>
      <c r="DV45" s="16">
        <f t="shared" si="260"/>
        <v>0</v>
      </c>
      <c r="DW45" s="16">
        <f t="shared" si="261"/>
        <v>0</v>
      </c>
      <c r="DX45" s="32">
        <f t="shared" si="262"/>
        <v>0</v>
      </c>
      <c r="DY45" s="32">
        <f t="shared" si="263"/>
        <v>0</v>
      </c>
      <c r="EA45" s="106"/>
    </row>
    <row r="46" spans="1:131" s="9" customFormat="1" x14ac:dyDescent="0.2">
      <c r="A46" s="121">
        <f>A74</f>
        <v>34398</v>
      </c>
      <c r="B46" s="121">
        <v>18</v>
      </c>
      <c r="C46" s="111" t="s">
        <v>173</v>
      </c>
      <c r="D46" s="97">
        <v>511707</v>
      </c>
      <c r="E46" s="96" t="s">
        <v>4</v>
      </c>
      <c r="F46" s="40" t="s">
        <v>4</v>
      </c>
      <c r="G46" s="117" t="s">
        <v>4</v>
      </c>
      <c r="H46" s="88"/>
      <c r="I46" s="40" t="s">
        <v>6</v>
      </c>
      <c r="J46" s="39" t="s">
        <v>4</v>
      </c>
      <c r="K46" s="40" t="s">
        <v>4</v>
      </c>
      <c r="L46" s="128" t="s">
        <v>6</v>
      </c>
      <c r="M46" s="39" t="s">
        <v>4</v>
      </c>
      <c r="N46" s="40" t="s">
        <v>4</v>
      </c>
      <c r="O46" s="85" t="s">
        <v>4</v>
      </c>
      <c r="P46" s="39" t="s">
        <v>4</v>
      </c>
      <c r="Q46" s="40" t="s">
        <v>4</v>
      </c>
      <c r="R46" s="40" t="s">
        <v>5</v>
      </c>
      <c r="S46" s="39" t="s">
        <v>4</v>
      </c>
      <c r="T46" s="16" t="s">
        <v>4</v>
      </c>
      <c r="U46" s="16" t="s">
        <v>4</v>
      </c>
      <c r="V46" s="110"/>
      <c r="W46" s="16">
        <f t="shared" si="193"/>
        <v>0</v>
      </c>
      <c r="X46" s="16">
        <f t="shared" si="177"/>
        <v>0</v>
      </c>
      <c r="Y46" s="16">
        <f t="shared" si="178"/>
        <v>0</v>
      </c>
      <c r="Z46" s="16">
        <f t="shared" si="179"/>
        <v>0</v>
      </c>
      <c r="AA46" s="16">
        <f t="shared" si="180"/>
        <v>1</v>
      </c>
      <c r="AB46" s="16">
        <f t="shared" si="181"/>
        <v>0</v>
      </c>
      <c r="AC46" s="16">
        <f t="shared" si="182"/>
        <v>0</v>
      </c>
      <c r="AD46" s="16">
        <f t="shared" si="183"/>
        <v>1</v>
      </c>
      <c r="AE46" s="16">
        <f t="shared" si="184"/>
        <v>0</v>
      </c>
      <c r="AF46" s="16">
        <f t="shared" si="185"/>
        <v>0</v>
      </c>
      <c r="AG46" s="16">
        <f>IF(O46="L",1,(IF(O46="A",100,0)))</f>
        <v>0</v>
      </c>
      <c r="AH46" s="16">
        <f t="shared" si="186"/>
        <v>0</v>
      </c>
      <c r="AI46" s="16">
        <f t="shared" si="187"/>
        <v>0</v>
      </c>
      <c r="AJ46" s="16">
        <f t="shared" si="188"/>
        <v>100</v>
      </c>
      <c r="AK46" s="16">
        <f t="shared" si="189"/>
        <v>0</v>
      </c>
      <c r="AL46" s="16">
        <f t="shared" si="190"/>
        <v>0</v>
      </c>
      <c r="AM46" s="16">
        <f t="shared" si="191"/>
        <v>0</v>
      </c>
      <c r="AN46" s="16">
        <f t="shared" si="192"/>
        <v>0</v>
      </c>
      <c r="AO46" s="16">
        <f t="shared" si="161"/>
        <v>102</v>
      </c>
      <c r="AP46" s="32">
        <f t="shared" si="162"/>
        <v>1</v>
      </c>
      <c r="AQ46" s="90">
        <f t="shared" si="163"/>
        <v>2</v>
      </c>
      <c r="AR46" s="92"/>
      <c r="AS46" s="111" t="s">
        <v>173</v>
      </c>
      <c r="AT46" s="110"/>
      <c r="AU46" s="151" t="s">
        <v>4</v>
      </c>
      <c r="AV46" s="87" t="s">
        <v>4</v>
      </c>
      <c r="AW46" s="40" t="s">
        <v>4</v>
      </c>
      <c r="AX46" s="40" t="s">
        <v>4</v>
      </c>
      <c r="AY46" s="39" t="s">
        <v>6</v>
      </c>
      <c r="AZ46" s="40" t="s">
        <v>6</v>
      </c>
      <c r="BA46" s="40" t="s">
        <v>4</v>
      </c>
      <c r="BB46" s="86" t="s">
        <v>4</v>
      </c>
      <c r="BC46" s="101"/>
      <c r="BD46" s="40"/>
      <c r="BE46" s="30"/>
      <c r="BF46" s="40"/>
      <c r="BG46" s="40"/>
      <c r="BH46" s="39"/>
      <c r="BI46" s="40"/>
      <c r="BJ46" s="40"/>
      <c r="BK46" s="31"/>
      <c r="BL46" s="16">
        <f t="shared" si="218"/>
        <v>0</v>
      </c>
      <c r="BM46" s="16">
        <f t="shared" si="219"/>
        <v>0</v>
      </c>
      <c r="BN46" s="16">
        <f t="shared" si="220"/>
        <v>0</v>
      </c>
      <c r="BO46" s="16">
        <f t="shared" si="221"/>
        <v>0</v>
      </c>
      <c r="BP46" s="16">
        <f t="shared" si="222"/>
        <v>0</v>
      </c>
      <c r="BQ46" s="16">
        <f t="shared" si="223"/>
        <v>1</v>
      </c>
      <c r="BR46" s="16">
        <f t="shared" si="224"/>
        <v>1</v>
      </c>
      <c r="BS46" s="16">
        <f t="shared" si="225"/>
        <v>0</v>
      </c>
      <c r="BT46" s="16">
        <f t="shared" si="226"/>
        <v>0</v>
      </c>
      <c r="BU46" s="16">
        <f t="shared" si="227"/>
        <v>0</v>
      </c>
      <c r="BV46" s="16">
        <f t="shared" si="228"/>
        <v>0</v>
      </c>
      <c r="BW46" s="16">
        <f t="shared" si="229"/>
        <v>0</v>
      </c>
      <c r="BX46" s="16">
        <f t="shared" si="230"/>
        <v>0</v>
      </c>
      <c r="BY46" s="16">
        <f t="shared" si="231"/>
        <v>0</v>
      </c>
      <c r="BZ46" s="16">
        <f t="shared" si="232"/>
        <v>0</v>
      </c>
      <c r="CA46" s="16">
        <f t="shared" si="233"/>
        <v>0</v>
      </c>
      <c r="CB46" s="16">
        <f t="shared" si="234"/>
        <v>0</v>
      </c>
      <c r="CC46" s="16">
        <f t="shared" si="235"/>
        <v>0</v>
      </c>
      <c r="CD46" s="16">
        <f t="shared" si="236"/>
        <v>2</v>
      </c>
      <c r="CE46" s="16">
        <f t="shared" si="237"/>
        <v>0</v>
      </c>
      <c r="CF46" s="16">
        <f t="shared" si="238"/>
        <v>2</v>
      </c>
      <c r="CG46" s="32">
        <f t="shared" si="239"/>
        <v>1</v>
      </c>
      <c r="CH46" s="90">
        <f t="shared" si="240"/>
        <v>4</v>
      </c>
      <c r="CI46" s="93"/>
      <c r="CJ46" s="98"/>
      <c r="CK46" s="85"/>
      <c r="CL46" s="40"/>
      <c r="CM46" s="39"/>
      <c r="CN46" s="40"/>
      <c r="CO46" s="40"/>
      <c r="CP46" s="39"/>
      <c r="CQ46" s="40"/>
      <c r="CR46" s="40"/>
      <c r="CS46" s="39"/>
      <c r="CT46" s="40"/>
      <c r="CU46" s="40"/>
      <c r="CV46" s="87"/>
      <c r="CW46" s="40"/>
      <c r="CX46" s="40"/>
      <c r="CY46" s="39"/>
      <c r="CZ46" s="38"/>
      <c r="DA46" s="38"/>
      <c r="DB46" s="16"/>
      <c r="DC46" s="16">
        <f t="shared" si="241"/>
        <v>0</v>
      </c>
      <c r="DD46" s="16">
        <f t="shared" si="242"/>
        <v>0</v>
      </c>
      <c r="DE46" s="16">
        <f t="shared" si="243"/>
        <v>0</v>
      </c>
      <c r="DF46" s="16">
        <f t="shared" si="244"/>
        <v>0</v>
      </c>
      <c r="DG46" s="16">
        <f t="shared" si="245"/>
        <v>0</v>
      </c>
      <c r="DH46" s="16">
        <f t="shared" si="246"/>
        <v>0</v>
      </c>
      <c r="DI46" s="16">
        <f t="shared" si="247"/>
        <v>0</v>
      </c>
      <c r="DJ46" s="16">
        <f t="shared" si="248"/>
        <v>0</v>
      </c>
      <c r="DK46" s="16">
        <f t="shared" si="249"/>
        <v>0</v>
      </c>
      <c r="DL46" s="16">
        <f t="shared" si="250"/>
        <v>0</v>
      </c>
      <c r="DM46" s="16">
        <f t="shared" si="251"/>
        <v>0</v>
      </c>
      <c r="DN46" s="16">
        <f t="shared" si="252"/>
        <v>0</v>
      </c>
      <c r="DO46" s="16">
        <f t="shared" si="253"/>
        <v>0</v>
      </c>
      <c r="DP46" s="16">
        <f t="shared" si="254"/>
        <v>0</v>
      </c>
      <c r="DQ46" s="16">
        <f t="shared" si="255"/>
        <v>0</v>
      </c>
      <c r="DR46" s="16">
        <f t="shared" si="256"/>
        <v>0</v>
      </c>
      <c r="DS46" s="16">
        <f t="shared" si="257"/>
        <v>0</v>
      </c>
      <c r="DT46" s="16">
        <f t="shared" si="258"/>
        <v>0</v>
      </c>
      <c r="DU46" s="16">
        <f t="shared" si="259"/>
        <v>0</v>
      </c>
      <c r="DV46" s="16">
        <f t="shared" si="260"/>
        <v>0</v>
      </c>
      <c r="DW46" s="16">
        <f t="shared" si="261"/>
        <v>0</v>
      </c>
      <c r="DX46" s="32">
        <f t="shared" si="262"/>
        <v>1</v>
      </c>
      <c r="DY46" s="32">
        <f t="shared" si="263"/>
        <v>4</v>
      </c>
      <c r="EA46" s="106"/>
    </row>
    <row r="47" spans="1:131" s="9" customFormat="1" x14ac:dyDescent="0.2">
      <c r="A47" s="121">
        <f t="shared" si="176"/>
        <v>34398</v>
      </c>
      <c r="B47" s="121">
        <v>19</v>
      </c>
      <c r="C47" s="111" t="s">
        <v>174</v>
      </c>
      <c r="D47" s="97">
        <v>508635</v>
      </c>
      <c r="E47" s="96" t="s">
        <v>4</v>
      </c>
      <c r="F47" s="40" t="s">
        <v>4</v>
      </c>
      <c r="G47" s="117" t="s">
        <v>6</v>
      </c>
      <c r="H47" s="88"/>
      <c r="I47" s="40" t="s">
        <v>4</v>
      </c>
      <c r="J47" s="39" t="s">
        <v>4</v>
      </c>
      <c r="K47" s="40" t="s">
        <v>4</v>
      </c>
      <c r="L47" s="128" t="s">
        <v>5</v>
      </c>
      <c r="M47" s="39" t="s">
        <v>4</v>
      </c>
      <c r="N47" s="40" t="s">
        <v>6</v>
      </c>
      <c r="O47" s="85" t="s">
        <v>5</v>
      </c>
      <c r="P47" s="39" t="s">
        <v>4</v>
      </c>
      <c r="Q47" s="40" t="s">
        <v>4</v>
      </c>
      <c r="R47" s="40" t="s">
        <v>4</v>
      </c>
      <c r="S47" s="39" t="s">
        <v>6</v>
      </c>
      <c r="T47" s="16" t="s">
        <v>4</v>
      </c>
      <c r="U47" s="16" t="s">
        <v>95</v>
      </c>
      <c r="V47" s="110"/>
      <c r="W47" s="16">
        <f t="shared" si="193"/>
        <v>0</v>
      </c>
      <c r="X47" s="16">
        <f t="shared" si="177"/>
        <v>0</v>
      </c>
      <c r="Y47" s="16">
        <f t="shared" si="178"/>
        <v>1</v>
      </c>
      <c r="Z47" s="16">
        <f t="shared" si="179"/>
        <v>0</v>
      </c>
      <c r="AA47" s="16">
        <f t="shared" si="180"/>
        <v>0</v>
      </c>
      <c r="AB47" s="16">
        <f t="shared" si="181"/>
        <v>0</v>
      </c>
      <c r="AC47" s="16">
        <f t="shared" si="182"/>
        <v>0</v>
      </c>
      <c r="AD47" s="16">
        <f t="shared" si="183"/>
        <v>100</v>
      </c>
      <c r="AE47" s="16">
        <f t="shared" si="184"/>
        <v>0</v>
      </c>
      <c r="AF47" s="16">
        <f t="shared" si="185"/>
        <v>1</v>
      </c>
      <c r="AG47" s="16">
        <f>IF(V36="L",1,(IF(V36="A",100,0)))</f>
        <v>0</v>
      </c>
      <c r="AH47" s="16">
        <f t="shared" si="186"/>
        <v>0</v>
      </c>
      <c r="AI47" s="16">
        <f t="shared" si="187"/>
        <v>0</v>
      </c>
      <c r="AJ47" s="16">
        <f t="shared" si="188"/>
        <v>0</v>
      </c>
      <c r="AK47" s="16">
        <f t="shared" si="189"/>
        <v>1</v>
      </c>
      <c r="AL47" s="16">
        <f t="shared" si="190"/>
        <v>0</v>
      </c>
      <c r="AM47" s="16">
        <f t="shared" si="191"/>
        <v>0</v>
      </c>
      <c r="AN47" s="16">
        <f t="shared" si="192"/>
        <v>0</v>
      </c>
      <c r="AO47" s="16">
        <f t="shared" si="161"/>
        <v>103</v>
      </c>
      <c r="AP47" s="32">
        <f t="shared" si="162"/>
        <v>1</v>
      </c>
      <c r="AQ47" s="90">
        <f t="shared" si="163"/>
        <v>3</v>
      </c>
      <c r="AR47" s="92"/>
      <c r="AS47" s="111" t="s">
        <v>174</v>
      </c>
      <c r="AT47" s="110"/>
      <c r="AU47" s="151" t="s">
        <v>4</v>
      </c>
      <c r="AV47" s="87" t="s">
        <v>4</v>
      </c>
      <c r="AW47" s="40" t="s">
        <v>4</v>
      </c>
      <c r="AX47" s="40" t="s">
        <v>4</v>
      </c>
      <c r="AY47" s="39" t="s">
        <v>4</v>
      </c>
      <c r="AZ47" s="40" t="s">
        <v>4</v>
      </c>
      <c r="BA47" s="40" t="s">
        <v>4</v>
      </c>
      <c r="BB47" s="86" t="s">
        <v>4</v>
      </c>
      <c r="BC47" s="101"/>
      <c r="BD47" s="40"/>
      <c r="BE47" s="30"/>
      <c r="BF47" s="40"/>
      <c r="BG47" s="40"/>
      <c r="BH47" s="39"/>
      <c r="BI47" s="40"/>
      <c r="BJ47" s="40"/>
      <c r="BK47" s="31"/>
      <c r="BL47" s="16">
        <f t="shared" si="218"/>
        <v>0</v>
      </c>
      <c r="BM47" s="16">
        <f t="shared" si="219"/>
        <v>0</v>
      </c>
      <c r="BN47" s="16">
        <f t="shared" si="220"/>
        <v>0</v>
      </c>
      <c r="BO47" s="16">
        <f t="shared" si="221"/>
        <v>0</v>
      </c>
      <c r="BP47" s="16">
        <f t="shared" si="222"/>
        <v>0</v>
      </c>
      <c r="BQ47" s="16">
        <f t="shared" si="223"/>
        <v>0</v>
      </c>
      <c r="BR47" s="16">
        <f t="shared" si="224"/>
        <v>0</v>
      </c>
      <c r="BS47" s="16">
        <f t="shared" si="225"/>
        <v>0</v>
      </c>
      <c r="BT47" s="16">
        <f t="shared" si="226"/>
        <v>0</v>
      </c>
      <c r="BU47" s="16">
        <f t="shared" si="227"/>
        <v>0</v>
      </c>
      <c r="BV47" s="16">
        <f t="shared" si="228"/>
        <v>0</v>
      </c>
      <c r="BW47" s="16">
        <f t="shared" si="229"/>
        <v>0</v>
      </c>
      <c r="BX47" s="16">
        <f t="shared" si="230"/>
        <v>0</v>
      </c>
      <c r="BY47" s="16">
        <f t="shared" si="231"/>
        <v>0</v>
      </c>
      <c r="BZ47" s="16">
        <f t="shared" si="232"/>
        <v>0</v>
      </c>
      <c r="CA47" s="16">
        <f t="shared" si="233"/>
        <v>0</v>
      </c>
      <c r="CB47" s="16">
        <f t="shared" si="234"/>
        <v>0</v>
      </c>
      <c r="CC47" s="16">
        <f t="shared" si="235"/>
        <v>0</v>
      </c>
      <c r="CD47" s="16">
        <f t="shared" si="236"/>
        <v>0</v>
      </c>
      <c r="CE47" s="16">
        <f t="shared" si="237"/>
        <v>0</v>
      </c>
      <c r="CF47" s="16">
        <f t="shared" si="238"/>
        <v>0</v>
      </c>
      <c r="CG47" s="32">
        <f t="shared" si="239"/>
        <v>1</v>
      </c>
      <c r="CH47" s="90">
        <f t="shared" si="240"/>
        <v>3</v>
      </c>
      <c r="CI47" s="93"/>
      <c r="CJ47" s="98"/>
      <c r="CK47" s="85"/>
      <c r="CL47" s="40"/>
      <c r="CM47" s="39"/>
      <c r="CN47" s="40"/>
      <c r="CO47" s="40"/>
      <c r="CP47" s="39"/>
      <c r="CQ47" s="40"/>
      <c r="CR47" s="40"/>
      <c r="CS47" s="39"/>
      <c r="CT47" s="40"/>
      <c r="CU47" s="40"/>
      <c r="CV47" s="87"/>
      <c r="CW47" s="40"/>
      <c r="CX47" s="40"/>
      <c r="CY47" s="39"/>
      <c r="CZ47" s="38"/>
      <c r="DA47" s="38"/>
      <c r="DB47" s="16"/>
      <c r="DC47" s="16">
        <f t="shared" si="241"/>
        <v>0</v>
      </c>
      <c r="DD47" s="16">
        <f t="shared" si="242"/>
        <v>0</v>
      </c>
      <c r="DE47" s="16">
        <f t="shared" si="243"/>
        <v>0</v>
      </c>
      <c r="DF47" s="16">
        <f t="shared" si="244"/>
        <v>0</v>
      </c>
      <c r="DG47" s="16">
        <f t="shared" si="245"/>
        <v>0</v>
      </c>
      <c r="DH47" s="16">
        <f t="shared" si="246"/>
        <v>0</v>
      </c>
      <c r="DI47" s="16">
        <f t="shared" si="247"/>
        <v>0</v>
      </c>
      <c r="DJ47" s="16">
        <f t="shared" si="248"/>
        <v>0</v>
      </c>
      <c r="DK47" s="16">
        <f t="shared" si="249"/>
        <v>0</v>
      </c>
      <c r="DL47" s="16">
        <f t="shared" si="250"/>
        <v>0</v>
      </c>
      <c r="DM47" s="16">
        <f t="shared" si="251"/>
        <v>0</v>
      </c>
      <c r="DN47" s="16">
        <f t="shared" si="252"/>
        <v>0</v>
      </c>
      <c r="DO47" s="16">
        <f t="shared" si="253"/>
        <v>0</v>
      </c>
      <c r="DP47" s="16">
        <f t="shared" si="254"/>
        <v>0</v>
      </c>
      <c r="DQ47" s="16">
        <f t="shared" si="255"/>
        <v>0</v>
      </c>
      <c r="DR47" s="16">
        <f t="shared" si="256"/>
        <v>0</v>
      </c>
      <c r="DS47" s="16">
        <f t="shared" si="257"/>
        <v>0</v>
      </c>
      <c r="DT47" s="16">
        <f t="shared" si="258"/>
        <v>0</v>
      </c>
      <c r="DU47" s="16">
        <f t="shared" si="259"/>
        <v>0</v>
      </c>
      <c r="DV47" s="16">
        <f t="shared" si="260"/>
        <v>0</v>
      </c>
      <c r="DW47" s="16">
        <f t="shared" si="261"/>
        <v>0</v>
      </c>
      <c r="DX47" s="32">
        <f t="shared" si="262"/>
        <v>1</v>
      </c>
      <c r="DY47" s="32">
        <f t="shared" si="263"/>
        <v>3</v>
      </c>
      <c r="EA47" s="106"/>
    </row>
    <row r="48" spans="1:131" s="9" customFormat="1" x14ac:dyDescent="0.2">
      <c r="A48" s="121">
        <f t="shared" si="176"/>
        <v>34398</v>
      </c>
      <c r="B48" s="121">
        <v>20</v>
      </c>
      <c r="C48" s="111" t="s">
        <v>175</v>
      </c>
      <c r="D48" s="97">
        <v>301808</v>
      </c>
      <c r="E48" s="96" t="s">
        <v>4</v>
      </c>
      <c r="F48" s="40" t="s">
        <v>4</v>
      </c>
      <c r="G48" s="117" t="s">
        <v>4</v>
      </c>
      <c r="H48" s="88"/>
      <c r="I48" s="40" t="s">
        <v>95</v>
      </c>
      <c r="J48" s="39" t="s">
        <v>4</v>
      </c>
      <c r="K48" s="40" t="s">
        <v>4</v>
      </c>
      <c r="L48" s="128" t="s">
        <v>95</v>
      </c>
      <c r="M48" s="39" t="s">
        <v>4</v>
      </c>
      <c r="N48" s="40" t="s">
        <v>6</v>
      </c>
      <c r="O48" s="85" t="s">
        <v>6</v>
      </c>
      <c r="P48" s="39" t="s">
        <v>4</v>
      </c>
      <c r="Q48" s="40" t="s">
        <v>95</v>
      </c>
      <c r="R48" s="40" t="s">
        <v>95</v>
      </c>
      <c r="S48" s="39" t="s">
        <v>6</v>
      </c>
      <c r="T48" s="16" t="s">
        <v>4</v>
      </c>
      <c r="U48" s="16" t="s">
        <v>5</v>
      </c>
      <c r="V48" s="110"/>
      <c r="W48" s="16">
        <f t="shared" si="193"/>
        <v>0</v>
      </c>
      <c r="X48" s="16">
        <f t="shared" si="177"/>
        <v>0</v>
      </c>
      <c r="Y48" s="16">
        <f t="shared" si="178"/>
        <v>0</v>
      </c>
      <c r="Z48" s="16">
        <f t="shared" si="179"/>
        <v>0</v>
      </c>
      <c r="AA48" s="16">
        <f t="shared" si="180"/>
        <v>0</v>
      </c>
      <c r="AB48" s="16">
        <f t="shared" si="181"/>
        <v>0</v>
      </c>
      <c r="AC48" s="16">
        <f t="shared" si="182"/>
        <v>0</v>
      </c>
      <c r="AD48" s="16">
        <f t="shared" si="183"/>
        <v>0</v>
      </c>
      <c r="AE48" s="16">
        <f t="shared" si="184"/>
        <v>0</v>
      </c>
      <c r="AF48" s="16">
        <f t="shared" si="185"/>
        <v>1</v>
      </c>
      <c r="AG48" s="16">
        <f t="shared" ref="AG48:AG58" si="264">IF(O48="L",1,(IF(O48="A",100,0)))</f>
        <v>1</v>
      </c>
      <c r="AH48" s="16">
        <f t="shared" si="186"/>
        <v>0</v>
      </c>
      <c r="AI48" s="16">
        <f t="shared" si="187"/>
        <v>0</v>
      </c>
      <c r="AJ48" s="16">
        <f t="shared" si="188"/>
        <v>0</v>
      </c>
      <c r="AK48" s="16">
        <f t="shared" si="189"/>
        <v>1</v>
      </c>
      <c r="AL48" s="16">
        <f t="shared" si="190"/>
        <v>0</v>
      </c>
      <c r="AM48" s="16">
        <f t="shared" si="191"/>
        <v>100</v>
      </c>
      <c r="AN48" s="16">
        <f t="shared" si="192"/>
        <v>0</v>
      </c>
      <c r="AO48" s="16">
        <f t="shared" si="161"/>
        <v>103</v>
      </c>
      <c r="AP48" s="32">
        <f t="shared" si="162"/>
        <v>1</v>
      </c>
      <c r="AQ48" s="90">
        <f t="shared" si="163"/>
        <v>3</v>
      </c>
      <c r="AR48" s="92"/>
      <c r="AS48" s="111" t="s">
        <v>175</v>
      </c>
      <c r="AT48" s="110"/>
      <c r="AU48" s="151" t="s">
        <v>95</v>
      </c>
      <c r="AV48" s="87" t="s">
        <v>4</v>
      </c>
      <c r="AW48" s="40" t="s">
        <v>5</v>
      </c>
      <c r="AX48" s="40" t="s">
        <v>5</v>
      </c>
      <c r="AY48" s="39" t="s">
        <v>4</v>
      </c>
      <c r="AZ48" s="40" t="s">
        <v>4</v>
      </c>
      <c r="BA48" s="40"/>
      <c r="BB48" s="86" t="s">
        <v>4</v>
      </c>
      <c r="BC48" s="101"/>
      <c r="BD48" s="40"/>
      <c r="BE48" s="30"/>
      <c r="BF48" s="40"/>
      <c r="BG48" s="40"/>
      <c r="BH48" s="39"/>
      <c r="BI48" s="40"/>
      <c r="BJ48" s="40"/>
      <c r="BK48" s="31"/>
      <c r="BL48" s="16">
        <f t="shared" si="218"/>
        <v>0</v>
      </c>
      <c r="BM48" s="16">
        <f t="shared" si="219"/>
        <v>0</v>
      </c>
      <c r="BN48" s="16">
        <f t="shared" si="220"/>
        <v>0</v>
      </c>
      <c r="BO48" s="16">
        <f t="shared" si="221"/>
        <v>100</v>
      </c>
      <c r="BP48" s="16">
        <f t="shared" si="222"/>
        <v>100</v>
      </c>
      <c r="BQ48" s="16">
        <f t="shared" si="223"/>
        <v>0</v>
      </c>
      <c r="BR48" s="16">
        <f t="shared" si="224"/>
        <v>0</v>
      </c>
      <c r="BS48" s="16">
        <f t="shared" si="225"/>
        <v>0</v>
      </c>
      <c r="BT48" s="16">
        <f t="shared" si="226"/>
        <v>0</v>
      </c>
      <c r="BU48" s="16">
        <f t="shared" si="227"/>
        <v>0</v>
      </c>
      <c r="BV48" s="16">
        <f t="shared" si="228"/>
        <v>0</v>
      </c>
      <c r="BW48" s="16">
        <f t="shared" si="229"/>
        <v>0</v>
      </c>
      <c r="BX48" s="16">
        <f t="shared" si="230"/>
        <v>0</v>
      </c>
      <c r="BY48" s="16">
        <f t="shared" si="231"/>
        <v>0</v>
      </c>
      <c r="BZ48" s="16">
        <f t="shared" si="232"/>
        <v>0</v>
      </c>
      <c r="CA48" s="16">
        <f t="shared" si="233"/>
        <v>0</v>
      </c>
      <c r="CB48" s="16">
        <f t="shared" si="234"/>
        <v>0</v>
      </c>
      <c r="CC48" s="16">
        <f t="shared" si="235"/>
        <v>0</v>
      </c>
      <c r="CD48" s="16">
        <f t="shared" si="236"/>
        <v>200</v>
      </c>
      <c r="CE48" s="16">
        <f t="shared" si="237"/>
        <v>2</v>
      </c>
      <c r="CF48" s="16">
        <f t="shared" si="238"/>
        <v>0</v>
      </c>
      <c r="CG48" s="32">
        <f t="shared" si="239"/>
        <v>3</v>
      </c>
      <c r="CH48" s="90">
        <f t="shared" si="240"/>
        <v>3</v>
      </c>
      <c r="CI48" s="93"/>
      <c r="CJ48" s="98"/>
      <c r="CK48" s="85"/>
      <c r="CL48" s="40"/>
      <c r="CM48" s="39"/>
      <c r="CN48" s="40"/>
      <c r="CO48" s="40"/>
      <c r="CP48" s="39"/>
      <c r="CQ48" s="40"/>
      <c r="CR48" s="40"/>
      <c r="CS48" s="39"/>
      <c r="CT48" s="40"/>
      <c r="CU48" s="40"/>
      <c r="CV48" s="87"/>
      <c r="CW48" s="40"/>
      <c r="CX48" s="40"/>
      <c r="CY48" s="39"/>
      <c r="CZ48" s="38"/>
      <c r="DA48" s="38"/>
      <c r="DB48" s="16"/>
      <c r="DC48" s="16">
        <f t="shared" si="241"/>
        <v>0</v>
      </c>
      <c r="DD48" s="16">
        <f t="shared" si="242"/>
        <v>0</v>
      </c>
      <c r="DE48" s="16">
        <f t="shared" si="243"/>
        <v>0</v>
      </c>
      <c r="DF48" s="16">
        <f t="shared" si="244"/>
        <v>0</v>
      </c>
      <c r="DG48" s="16">
        <f t="shared" si="245"/>
        <v>0</v>
      </c>
      <c r="DH48" s="16">
        <f t="shared" si="246"/>
        <v>0</v>
      </c>
      <c r="DI48" s="16">
        <f t="shared" si="247"/>
        <v>0</v>
      </c>
      <c r="DJ48" s="16">
        <f t="shared" si="248"/>
        <v>0</v>
      </c>
      <c r="DK48" s="16">
        <f t="shared" si="249"/>
        <v>0</v>
      </c>
      <c r="DL48" s="16">
        <f t="shared" si="250"/>
        <v>0</v>
      </c>
      <c r="DM48" s="16">
        <f t="shared" si="251"/>
        <v>0</v>
      </c>
      <c r="DN48" s="16">
        <f t="shared" si="252"/>
        <v>0</v>
      </c>
      <c r="DO48" s="16">
        <f t="shared" si="253"/>
        <v>0</v>
      </c>
      <c r="DP48" s="16">
        <f t="shared" si="254"/>
        <v>0</v>
      </c>
      <c r="DQ48" s="16">
        <f t="shared" si="255"/>
        <v>0</v>
      </c>
      <c r="DR48" s="16">
        <f t="shared" si="256"/>
        <v>0</v>
      </c>
      <c r="DS48" s="16">
        <f t="shared" si="257"/>
        <v>0</v>
      </c>
      <c r="DT48" s="16">
        <f t="shared" si="258"/>
        <v>0</v>
      </c>
      <c r="DU48" s="16">
        <f t="shared" si="259"/>
        <v>0</v>
      </c>
      <c r="DV48" s="16">
        <f t="shared" si="260"/>
        <v>0</v>
      </c>
      <c r="DW48" s="16">
        <f t="shared" si="261"/>
        <v>0</v>
      </c>
      <c r="DX48" s="32">
        <f t="shared" si="262"/>
        <v>3</v>
      </c>
      <c r="DY48" s="32">
        <f t="shared" si="263"/>
        <v>3</v>
      </c>
      <c r="EA48" s="106"/>
    </row>
    <row r="49" spans="1:131" s="9" customFormat="1" x14ac:dyDescent="0.2">
      <c r="A49" s="121">
        <f t="shared" si="176"/>
        <v>34398</v>
      </c>
      <c r="B49" s="121">
        <v>21</v>
      </c>
      <c r="C49" s="111" t="s">
        <v>176</v>
      </c>
      <c r="D49" s="97">
        <v>506861</v>
      </c>
      <c r="E49" s="96" t="s">
        <v>4</v>
      </c>
      <c r="F49" s="40" t="s">
        <v>4</v>
      </c>
      <c r="G49" s="117" t="s">
        <v>4</v>
      </c>
      <c r="H49" s="88"/>
      <c r="I49" s="40" t="s">
        <v>4</v>
      </c>
      <c r="J49" s="39" t="s">
        <v>4</v>
      </c>
      <c r="K49" s="40" t="s">
        <v>4</v>
      </c>
      <c r="L49" s="128" t="s">
        <v>4</v>
      </c>
      <c r="M49" s="39" t="s">
        <v>4</v>
      </c>
      <c r="N49" s="40" t="s">
        <v>4</v>
      </c>
      <c r="O49" s="85" t="s">
        <v>4</v>
      </c>
      <c r="P49" s="39" t="s">
        <v>4</v>
      </c>
      <c r="Q49" s="40"/>
      <c r="R49" s="40" t="s">
        <v>4</v>
      </c>
      <c r="S49" s="39" t="s">
        <v>4</v>
      </c>
      <c r="T49" s="16" t="s">
        <v>4</v>
      </c>
      <c r="U49" s="16" t="s">
        <v>4</v>
      </c>
      <c r="V49" s="110"/>
      <c r="W49" s="16">
        <f t="shared" si="193"/>
        <v>0</v>
      </c>
      <c r="X49" s="16">
        <f t="shared" si="177"/>
        <v>0</v>
      </c>
      <c r="Y49" s="16">
        <f t="shared" si="178"/>
        <v>0</v>
      </c>
      <c r="Z49" s="16">
        <f t="shared" si="179"/>
        <v>0</v>
      </c>
      <c r="AA49" s="16">
        <f t="shared" si="180"/>
        <v>0</v>
      </c>
      <c r="AB49" s="16">
        <f t="shared" si="181"/>
        <v>0</v>
      </c>
      <c r="AC49" s="16">
        <f t="shared" si="182"/>
        <v>0</v>
      </c>
      <c r="AD49" s="16">
        <f t="shared" si="183"/>
        <v>0</v>
      </c>
      <c r="AE49" s="16">
        <f t="shared" si="184"/>
        <v>0</v>
      </c>
      <c r="AF49" s="16">
        <f t="shared" si="185"/>
        <v>0</v>
      </c>
      <c r="AG49" s="16">
        <f t="shared" si="264"/>
        <v>0</v>
      </c>
      <c r="AH49" s="16">
        <f t="shared" si="186"/>
        <v>0</v>
      </c>
      <c r="AI49" s="16">
        <f t="shared" si="187"/>
        <v>0</v>
      </c>
      <c r="AJ49" s="16">
        <f t="shared" si="188"/>
        <v>0</v>
      </c>
      <c r="AK49" s="16">
        <f t="shared" si="189"/>
        <v>0</v>
      </c>
      <c r="AL49" s="16">
        <f t="shared" si="190"/>
        <v>0</v>
      </c>
      <c r="AM49" s="16">
        <f t="shared" si="191"/>
        <v>0</v>
      </c>
      <c r="AN49" s="16">
        <f t="shared" si="192"/>
        <v>0</v>
      </c>
      <c r="AO49" s="16">
        <f t="shared" si="161"/>
        <v>0</v>
      </c>
      <c r="AP49" s="32">
        <f t="shared" si="162"/>
        <v>0</v>
      </c>
      <c r="AQ49" s="90">
        <f t="shared" si="163"/>
        <v>0</v>
      </c>
      <c r="AR49" s="92"/>
      <c r="AS49" s="111" t="s">
        <v>176</v>
      </c>
      <c r="AT49" s="110"/>
      <c r="AU49" s="151" t="s">
        <v>4</v>
      </c>
      <c r="AV49" s="87" t="s">
        <v>4</v>
      </c>
      <c r="AW49" s="40" t="s">
        <v>4</v>
      </c>
      <c r="AX49" s="40" t="s">
        <v>4</v>
      </c>
      <c r="AY49" s="39" t="s">
        <v>4</v>
      </c>
      <c r="AZ49" s="40" t="s">
        <v>4</v>
      </c>
      <c r="BA49" s="40" t="s">
        <v>95</v>
      </c>
      <c r="BB49" s="86" t="s">
        <v>4</v>
      </c>
      <c r="BC49" s="101"/>
      <c r="BD49" s="40"/>
      <c r="BE49" s="30"/>
      <c r="BF49" s="40"/>
      <c r="BG49" s="40"/>
      <c r="BH49" s="39"/>
      <c r="BI49" s="40"/>
      <c r="BJ49" s="40"/>
      <c r="BK49" s="31"/>
      <c r="BL49" s="16">
        <f t="shared" si="218"/>
        <v>0</v>
      </c>
      <c r="BM49" s="16">
        <f t="shared" si="219"/>
        <v>0</v>
      </c>
      <c r="BN49" s="16">
        <f t="shared" si="220"/>
        <v>0</v>
      </c>
      <c r="BO49" s="16">
        <f t="shared" si="221"/>
        <v>0</v>
      </c>
      <c r="BP49" s="16">
        <f t="shared" si="222"/>
        <v>0</v>
      </c>
      <c r="BQ49" s="16">
        <f t="shared" si="223"/>
        <v>0</v>
      </c>
      <c r="BR49" s="16">
        <f t="shared" si="224"/>
        <v>0</v>
      </c>
      <c r="BS49" s="16">
        <f t="shared" si="225"/>
        <v>0</v>
      </c>
      <c r="BT49" s="16">
        <f t="shared" si="226"/>
        <v>0</v>
      </c>
      <c r="BU49" s="16">
        <f t="shared" si="227"/>
        <v>0</v>
      </c>
      <c r="BV49" s="16">
        <f t="shared" si="228"/>
        <v>0</v>
      </c>
      <c r="BW49" s="16">
        <f t="shared" si="229"/>
        <v>0</v>
      </c>
      <c r="BX49" s="16">
        <f t="shared" si="230"/>
        <v>0</v>
      </c>
      <c r="BY49" s="16">
        <f t="shared" si="231"/>
        <v>0</v>
      </c>
      <c r="BZ49" s="16">
        <f t="shared" si="232"/>
        <v>0</v>
      </c>
      <c r="CA49" s="16">
        <f t="shared" si="233"/>
        <v>0</v>
      </c>
      <c r="CB49" s="16">
        <f t="shared" si="234"/>
        <v>0</v>
      </c>
      <c r="CC49" s="16">
        <f t="shared" si="235"/>
        <v>0</v>
      </c>
      <c r="CD49" s="16">
        <f t="shared" si="236"/>
        <v>0</v>
      </c>
      <c r="CE49" s="16">
        <f t="shared" si="237"/>
        <v>0</v>
      </c>
      <c r="CF49" s="16">
        <f t="shared" si="238"/>
        <v>0</v>
      </c>
      <c r="CG49" s="32">
        <f t="shared" si="239"/>
        <v>0</v>
      </c>
      <c r="CH49" s="90">
        <f t="shared" si="240"/>
        <v>0</v>
      </c>
      <c r="CI49" s="93"/>
      <c r="CJ49" s="98"/>
      <c r="CK49" s="85"/>
      <c r="CL49" s="40"/>
      <c r="CM49" s="39"/>
      <c r="CN49" s="40"/>
      <c r="CO49" s="40"/>
      <c r="CP49" s="39"/>
      <c r="CQ49" s="40"/>
      <c r="CR49" s="40"/>
      <c r="CS49" s="39"/>
      <c r="CT49" s="40"/>
      <c r="CU49" s="40"/>
      <c r="CV49" s="87"/>
      <c r="CW49" s="40"/>
      <c r="CX49" s="40"/>
      <c r="CY49" s="39"/>
      <c r="CZ49" s="38"/>
      <c r="DA49" s="38"/>
      <c r="DB49" s="16"/>
      <c r="DC49" s="16">
        <f t="shared" si="241"/>
        <v>0</v>
      </c>
      <c r="DD49" s="16">
        <f t="shared" si="242"/>
        <v>0</v>
      </c>
      <c r="DE49" s="16">
        <f t="shared" si="243"/>
        <v>0</v>
      </c>
      <c r="DF49" s="16">
        <f t="shared" si="244"/>
        <v>0</v>
      </c>
      <c r="DG49" s="16">
        <f t="shared" si="245"/>
        <v>0</v>
      </c>
      <c r="DH49" s="16">
        <f t="shared" si="246"/>
        <v>0</v>
      </c>
      <c r="DI49" s="16">
        <f t="shared" si="247"/>
        <v>0</v>
      </c>
      <c r="DJ49" s="16">
        <f t="shared" si="248"/>
        <v>0</v>
      </c>
      <c r="DK49" s="16">
        <f t="shared" si="249"/>
        <v>0</v>
      </c>
      <c r="DL49" s="16">
        <f t="shared" si="250"/>
        <v>0</v>
      </c>
      <c r="DM49" s="16">
        <f t="shared" si="251"/>
        <v>0</v>
      </c>
      <c r="DN49" s="16">
        <f t="shared" si="252"/>
        <v>0</v>
      </c>
      <c r="DO49" s="16">
        <f t="shared" si="253"/>
        <v>0</v>
      </c>
      <c r="DP49" s="16">
        <f t="shared" si="254"/>
        <v>0</v>
      </c>
      <c r="DQ49" s="16">
        <f t="shared" si="255"/>
        <v>0</v>
      </c>
      <c r="DR49" s="16">
        <f t="shared" si="256"/>
        <v>0</v>
      </c>
      <c r="DS49" s="16">
        <f t="shared" si="257"/>
        <v>0</v>
      </c>
      <c r="DT49" s="16">
        <f t="shared" si="258"/>
        <v>0</v>
      </c>
      <c r="DU49" s="16">
        <f t="shared" si="259"/>
        <v>0</v>
      </c>
      <c r="DV49" s="16">
        <f t="shared" si="260"/>
        <v>0</v>
      </c>
      <c r="DW49" s="16">
        <f t="shared" si="261"/>
        <v>0</v>
      </c>
      <c r="DX49" s="32">
        <f t="shared" si="262"/>
        <v>0</v>
      </c>
      <c r="DY49" s="32">
        <f t="shared" si="263"/>
        <v>0</v>
      </c>
      <c r="EA49" s="106"/>
    </row>
    <row r="50" spans="1:131" s="9" customFormat="1" x14ac:dyDescent="0.2">
      <c r="A50" s="121">
        <f t="shared" si="176"/>
        <v>34398</v>
      </c>
      <c r="B50" s="121">
        <v>22</v>
      </c>
      <c r="C50" s="111" t="s">
        <v>177</v>
      </c>
      <c r="D50" s="97">
        <v>197193</v>
      </c>
      <c r="E50" s="96" t="s">
        <v>4</v>
      </c>
      <c r="F50" s="40" t="s">
        <v>95</v>
      </c>
      <c r="G50" s="117" t="s">
        <v>203</v>
      </c>
      <c r="H50" s="88"/>
      <c r="I50" s="40" t="s">
        <v>4</v>
      </c>
      <c r="J50" s="39" t="s">
        <v>5</v>
      </c>
      <c r="K50" s="40" t="s">
        <v>4</v>
      </c>
      <c r="L50" s="128" t="s">
        <v>4</v>
      </c>
      <c r="M50" s="39" t="s">
        <v>4</v>
      </c>
      <c r="N50" s="40" t="s">
        <v>4</v>
      </c>
      <c r="O50" s="85" t="s">
        <v>95</v>
      </c>
      <c r="P50" s="39" t="s">
        <v>4</v>
      </c>
      <c r="Q50" s="40" t="s">
        <v>4</v>
      </c>
      <c r="R50" s="40" t="s">
        <v>4</v>
      </c>
      <c r="S50" s="39" t="s">
        <v>203</v>
      </c>
      <c r="T50" s="16" t="s">
        <v>4</v>
      </c>
      <c r="U50" s="16" t="s">
        <v>5</v>
      </c>
      <c r="V50" s="110"/>
      <c r="W50" s="16">
        <f t="shared" si="193"/>
        <v>0</v>
      </c>
      <c r="X50" s="16">
        <f t="shared" si="177"/>
        <v>0</v>
      </c>
      <c r="Y50" s="16">
        <f t="shared" si="178"/>
        <v>0</v>
      </c>
      <c r="Z50" s="16">
        <f t="shared" si="179"/>
        <v>0</v>
      </c>
      <c r="AA50" s="16">
        <f t="shared" si="180"/>
        <v>0</v>
      </c>
      <c r="AB50" s="16">
        <f t="shared" si="181"/>
        <v>100</v>
      </c>
      <c r="AC50" s="16">
        <f t="shared" si="182"/>
        <v>0</v>
      </c>
      <c r="AD50" s="16">
        <f t="shared" si="183"/>
        <v>0</v>
      </c>
      <c r="AE50" s="16">
        <f t="shared" si="184"/>
        <v>0</v>
      </c>
      <c r="AF50" s="16">
        <f t="shared" si="185"/>
        <v>0</v>
      </c>
      <c r="AG50" s="16">
        <f t="shared" si="264"/>
        <v>0</v>
      </c>
      <c r="AH50" s="16">
        <f t="shared" si="186"/>
        <v>0</v>
      </c>
      <c r="AI50" s="16">
        <f t="shared" si="187"/>
        <v>0</v>
      </c>
      <c r="AJ50" s="16">
        <f t="shared" si="188"/>
        <v>0</v>
      </c>
      <c r="AK50" s="16">
        <f t="shared" si="189"/>
        <v>0</v>
      </c>
      <c r="AL50" s="16">
        <f t="shared" si="190"/>
        <v>0</v>
      </c>
      <c r="AM50" s="16">
        <f t="shared" si="191"/>
        <v>100</v>
      </c>
      <c r="AN50" s="16">
        <f t="shared" si="192"/>
        <v>0</v>
      </c>
      <c r="AO50" s="16">
        <f t="shared" si="161"/>
        <v>200</v>
      </c>
      <c r="AP50" s="32">
        <f t="shared" si="162"/>
        <v>2</v>
      </c>
      <c r="AQ50" s="90">
        <f t="shared" si="163"/>
        <v>0</v>
      </c>
      <c r="AR50" s="92"/>
      <c r="AS50" s="111" t="s">
        <v>177</v>
      </c>
      <c r="AT50" s="110"/>
      <c r="AU50" s="151" t="s">
        <v>4</v>
      </c>
      <c r="AV50" s="87" t="s">
        <v>4</v>
      </c>
      <c r="AW50" s="40" t="s">
        <v>4</v>
      </c>
      <c r="AX50" s="40" t="s">
        <v>5</v>
      </c>
      <c r="AY50" s="39" t="s">
        <v>6</v>
      </c>
      <c r="AZ50" s="40" t="s">
        <v>95</v>
      </c>
      <c r="BA50" s="40" t="s">
        <v>6</v>
      </c>
      <c r="BB50" s="86" t="s">
        <v>4</v>
      </c>
      <c r="BC50" s="101"/>
      <c r="BD50" s="40"/>
      <c r="BE50" s="30"/>
      <c r="BF50" s="40"/>
      <c r="BG50" s="40"/>
      <c r="BH50" s="39"/>
      <c r="BI50" s="40"/>
      <c r="BJ50" s="40"/>
      <c r="BK50" s="31"/>
      <c r="BL50" s="16">
        <f t="shared" si="218"/>
        <v>0</v>
      </c>
      <c r="BM50" s="16">
        <f t="shared" si="219"/>
        <v>0</v>
      </c>
      <c r="BN50" s="16">
        <f t="shared" si="220"/>
        <v>0</v>
      </c>
      <c r="BO50" s="16">
        <f t="shared" si="221"/>
        <v>0</v>
      </c>
      <c r="BP50" s="16">
        <f t="shared" si="222"/>
        <v>100</v>
      </c>
      <c r="BQ50" s="16">
        <f t="shared" si="223"/>
        <v>1</v>
      </c>
      <c r="BR50" s="16">
        <f t="shared" si="224"/>
        <v>0</v>
      </c>
      <c r="BS50" s="16">
        <f t="shared" si="225"/>
        <v>1</v>
      </c>
      <c r="BT50" s="16">
        <f t="shared" si="226"/>
        <v>0</v>
      </c>
      <c r="BU50" s="16">
        <f t="shared" si="227"/>
        <v>0</v>
      </c>
      <c r="BV50" s="16">
        <f t="shared" si="228"/>
        <v>0</v>
      </c>
      <c r="BW50" s="16">
        <f t="shared" si="229"/>
        <v>0</v>
      </c>
      <c r="BX50" s="16">
        <f t="shared" si="230"/>
        <v>0</v>
      </c>
      <c r="BY50" s="16">
        <f t="shared" si="231"/>
        <v>0</v>
      </c>
      <c r="BZ50" s="16">
        <f t="shared" si="232"/>
        <v>0</v>
      </c>
      <c r="CA50" s="16">
        <f t="shared" si="233"/>
        <v>0</v>
      </c>
      <c r="CB50" s="16">
        <f t="shared" si="234"/>
        <v>0</v>
      </c>
      <c r="CC50" s="16">
        <f t="shared" si="235"/>
        <v>0</v>
      </c>
      <c r="CD50" s="16">
        <f t="shared" si="236"/>
        <v>102</v>
      </c>
      <c r="CE50" s="16">
        <f t="shared" si="237"/>
        <v>1</v>
      </c>
      <c r="CF50" s="16">
        <f t="shared" si="238"/>
        <v>2</v>
      </c>
      <c r="CG50" s="32">
        <f t="shared" si="239"/>
        <v>3</v>
      </c>
      <c r="CH50" s="90">
        <f t="shared" si="240"/>
        <v>2</v>
      </c>
      <c r="CI50" s="93"/>
      <c r="CJ50" s="98"/>
      <c r="CK50" s="85"/>
      <c r="CL50" s="40"/>
      <c r="CM50" s="39"/>
      <c r="CN50" s="40"/>
      <c r="CO50" s="40"/>
      <c r="CP50" s="39"/>
      <c r="CQ50" s="40"/>
      <c r="CR50" s="40"/>
      <c r="CS50" s="39"/>
      <c r="CT50" s="40"/>
      <c r="CU50" s="40"/>
      <c r="CV50" s="87"/>
      <c r="CW50" s="40"/>
      <c r="CX50" s="40"/>
      <c r="CY50" s="39"/>
      <c r="CZ50" s="38"/>
      <c r="DA50" s="38"/>
      <c r="DB50" s="16"/>
      <c r="DC50" s="16">
        <f t="shared" si="241"/>
        <v>0</v>
      </c>
      <c r="DD50" s="16">
        <f t="shared" si="242"/>
        <v>0</v>
      </c>
      <c r="DE50" s="16">
        <f t="shared" si="243"/>
        <v>0</v>
      </c>
      <c r="DF50" s="16">
        <f t="shared" si="244"/>
        <v>0</v>
      </c>
      <c r="DG50" s="16">
        <f t="shared" si="245"/>
        <v>0</v>
      </c>
      <c r="DH50" s="16">
        <f t="shared" si="246"/>
        <v>0</v>
      </c>
      <c r="DI50" s="16">
        <f t="shared" si="247"/>
        <v>0</v>
      </c>
      <c r="DJ50" s="16">
        <f t="shared" si="248"/>
        <v>0</v>
      </c>
      <c r="DK50" s="16">
        <f t="shared" si="249"/>
        <v>0</v>
      </c>
      <c r="DL50" s="16">
        <f t="shared" si="250"/>
        <v>0</v>
      </c>
      <c r="DM50" s="16">
        <f t="shared" si="251"/>
        <v>0</v>
      </c>
      <c r="DN50" s="16">
        <f t="shared" si="252"/>
        <v>0</v>
      </c>
      <c r="DO50" s="16">
        <f t="shared" si="253"/>
        <v>0</v>
      </c>
      <c r="DP50" s="16">
        <f t="shared" si="254"/>
        <v>0</v>
      </c>
      <c r="DQ50" s="16">
        <f t="shared" si="255"/>
        <v>0</v>
      </c>
      <c r="DR50" s="16">
        <f t="shared" si="256"/>
        <v>0</v>
      </c>
      <c r="DS50" s="16">
        <f t="shared" si="257"/>
        <v>0</v>
      </c>
      <c r="DT50" s="16">
        <f t="shared" si="258"/>
        <v>0</v>
      </c>
      <c r="DU50" s="16">
        <f t="shared" si="259"/>
        <v>0</v>
      </c>
      <c r="DV50" s="16">
        <f t="shared" si="260"/>
        <v>0</v>
      </c>
      <c r="DW50" s="16">
        <f t="shared" si="261"/>
        <v>0</v>
      </c>
      <c r="DX50" s="32">
        <f t="shared" si="262"/>
        <v>3</v>
      </c>
      <c r="DY50" s="32">
        <f t="shared" si="263"/>
        <v>2</v>
      </c>
      <c r="EA50" s="106"/>
    </row>
    <row r="51" spans="1:131" s="9" customFormat="1" x14ac:dyDescent="0.2">
      <c r="A51" s="121">
        <f t="shared" si="176"/>
        <v>34398</v>
      </c>
      <c r="B51" s="121">
        <v>23</v>
      </c>
      <c r="C51" s="111" t="s">
        <v>178</v>
      </c>
      <c r="D51" s="97">
        <v>524322</v>
      </c>
      <c r="E51" s="96" t="s">
        <v>4</v>
      </c>
      <c r="F51" s="40" t="s">
        <v>4</v>
      </c>
      <c r="G51" s="117" t="s">
        <v>4</v>
      </c>
      <c r="H51" s="88"/>
      <c r="I51" s="40" t="s">
        <v>95</v>
      </c>
      <c r="J51" s="39" t="s">
        <v>4</v>
      </c>
      <c r="K51" s="40" t="s">
        <v>4</v>
      </c>
      <c r="L51" s="128" t="s">
        <v>95</v>
      </c>
      <c r="M51" s="39" t="s">
        <v>4</v>
      </c>
      <c r="N51" s="40" t="s">
        <v>4</v>
      </c>
      <c r="O51" s="85" t="s">
        <v>4</v>
      </c>
      <c r="P51" s="39" t="s">
        <v>4</v>
      </c>
      <c r="Q51" s="40" t="s">
        <v>95</v>
      </c>
      <c r="R51" s="40" t="s">
        <v>5</v>
      </c>
      <c r="S51" s="39" t="s">
        <v>4</v>
      </c>
      <c r="T51" s="16" t="s">
        <v>4</v>
      </c>
      <c r="U51" s="16" t="s">
        <v>4</v>
      </c>
      <c r="V51" s="110"/>
      <c r="W51" s="16">
        <f t="shared" si="193"/>
        <v>0</v>
      </c>
      <c r="X51" s="16">
        <f t="shared" si="177"/>
        <v>0</v>
      </c>
      <c r="Y51" s="16">
        <f t="shared" si="178"/>
        <v>0</v>
      </c>
      <c r="Z51" s="16">
        <f t="shared" si="179"/>
        <v>0</v>
      </c>
      <c r="AA51" s="16">
        <f t="shared" si="180"/>
        <v>0</v>
      </c>
      <c r="AB51" s="16">
        <f t="shared" si="181"/>
        <v>0</v>
      </c>
      <c r="AC51" s="16">
        <f t="shared" si="182"/>
        <v>0</v>
      </c>
      <c r="AD51" s="16">
        <f t="shared" si="183"/>
        <v>0</v>
      </c>
      <c r="AE51" s="16">
        <f t="shared" si="184"/>
        <v>0</v>
      </c>
      <c r="AF51" s="16">
        <f t="shared" si="185"/>
        <v>0</v>
      </c>
      <c r="AG51" s="16">
        <f t="shared" si="264"/>
        <v>0</v>
      </c>
      <c r="AH51" s="16">
        <f t="shared" si="186"/>
        <v>0</v>
      </c>
      <c r="AI51" s="16">
        <f t="shared" si="187"/>
        <v>0</v>
      </c>
      <c r="AJ51" s="16">
        <f t="shared" si="188"/>
        <v>100</v>
      </c>
      <c r="AK51" s="16">
        <f t="shared" si="189"/>
        <v>0</v>
      </c>
      <c r="AL51" s="16">
        <f t="shared" si="190"/>
        <v>0</v>
      </c>
      <c r="AM51" s="16">
        <f t="shared" si="191"/>
        <v>0</v>
      </c>
      <c r="AN51" s="16">
        <f t="shared" si="192"/>
        <v>0</v>
      </c>
      <c r="AO51" s="16">
        <f t="shared" si="161"/>
        <v>100</v>
      </c>
      <c r="AP51" s="32">
        <f t="shared" si="162"/>
        <v>1</v>
      </c>
      <c r="AQ51" s="90">
        <f t="shared" si="163"/>
        <v>0</v>
      </c>
      <c r="AR51" s="92"/>
      <c r="AS51" s="111" t="s">
        <v>178</v>
      </c>
      <c r="AT51" s="110"/>
      <c r="AU51" s="151" t="s">
        <v>4</v>
      </c>
      <c r="AV51" s="87" t="s">
        <v>4</v>
      </c>
      <c r="AW51" s="40" t="s">
        <v>95</v>
      </c>
      <c r="AX51" s="40" t="s">
        <v>4</v>
      </c>
      <c r="AY51" s="39" t="s">
        <v>4</v>
      </c>
      <c r="AZ51" s="40" t="s">
        <v>95</v>
      </c>
      <c r="BA51" s="40" t="s">
        <v>4</v>
      </c>
      <c r="BB51" s="86" t="s">
        <v>4</v>
      </c>
      <c r="BC51" s="101"/>
      <c r="BD51" s="40"/>
      <c r="BE51" s="30"/>
      <c r="BF51" s="40"/>
      <c r="BG51" s="40"/>
      <c r="BH51" s="39"/>
      <c r="BI51" s="40"/>
      <c r="BJ51" s="40"/>
      <c r="BK51" s="31"/>
      <c r="BL51" s="16">
        <f t="shared" si="218"/>
        <v>0</v>
      </c>
      <c r="BM51" s="16">
        <f t="shared" si="219"/>
        <v>0</v>
      </c>
      <c r="BN51" s="16">
        <f t="shared" si="220"/>
        <v>0</v>
      </c>
      <c r="BO51" s="16">
        <f t="shared" si="221"/>
        <v>0</v>
      </c>
      <c r="BP51" s="16">
        <f t="shared" si="222"/>
        <v>0</v>
      </c>
      <c r="BQ51" s="16">
        <f t="shared" si="223"/>
        <v>0</v>
      </c>
      <c r="BR51" s="16">
        <f t="shared" si="224"/>
        <v>0</v>
      </c>
      <c r="BS51" s="16">
        <f t="shared" si="225"/>
        <v>0</v>
      </c>
      <c r="BT51" s="16">
        <f t="shared" si="226"/>
        <v>0</v>
      </c>
      <c r="BU51" s="16">
        <f t="shared" si="227"/>
        <v>0</v>
      </c>
      <c r="BV51" s="16">
        <f t="shared" si="228"/>
        <v>0</v>
      </c>
      <c r="BW51" s="16">
        <f t="shared" si="229"/>
        <v>0</v>
      </c>
      <c r="BX51" s="16">
        <f t="shared" si="230"/>
        <v>0</v>
      </c>
      <c r="BY51" s="16">
        <f t="shared" si="231"/>
        <v>0</v>
      </c>
      <c r="BZ51" s="16">
        <f t="shared" si="232"/>
        <v>0</v>
      </c>
      <c r="CA51" s="16">
        <f t="shared" si="233"/>
        <v>0</v>
      </c>
      <c r="CB51" s="16">
        <f t="shared" si="234"/>
        <v>0</v>
      </c>
      <c r="CC51" s="16">
        <f t="shared" si="235"/>
        <v>0</v>
      </c>
      <c r="CD51" s="16">
        <f t="shared" si="236"/>
        <v>0</v>
      </c>
      <c r="CE51" s="16">
        <f t="shared" si="237"/>
        <v>0</v>
      </c>
      <c r="CF51" s="16">
        <f t="shared" si="238"/>
        <v>0</v>
      </c>
      <c r="CG51" s="32">
        <f t="shared" si="239"/>
        <v>1</v>
      </c>
      <c r="CH51" s="90">
        <f t="shared" si="240"/>
        <v>0</v>
      </c>
      <c r="CI51" s="93"/>
      <c r="CJ51" s="98"/>
      <c r="CK51" s="85"/>
      <c r="CL51" s="40"/>
      <c r="CM51" s="39"/>
      <c r="CN51" s="40"/>
      <c r="CO51" s="40"/>
      <c r="CP51" s="39"/>
      <c r="CQ51" s="40"/>
      <c r="CR51" s="40"/>
      <c r="CS51" s="39"/>
      <c r="CT51" s="40"/>
      <c r="CU51" s="40"/>
      <c r="CV51" s="87"/>
      <c r="CW51" s="40"/>
      <c r="CX51" s="40"/>
      <c r="CY51" s="39"/>
      <c r="CZ51" s="38"/>
      <c r="DA51" s="38"/>
      <c r="DB51" s="16"/>
      <c r="DC51" s="16">
        <f t="shared" si="241"/>
        <v>0</v>
      </c>
      <c r="DD51" s="16">
        <f t="shared" si="242"/>
        <v>0</v>
      </c>
      <c r="DE51" s="16">
        <f t="shared" si="243"/>
        <v>0</v>
      </c>
      <c r="DF51" s="16">
        <f t="shared" si="244"/>
        <v>0</v>
      </c>
      <c r="DG51" s="16">
        <f t="shared" si="245"/>
        <v>0</v>
      </c>
      <c r="DH51" s="16">
        <f t="shared" si="246"/>
        <v>0</v>
      </c>
      <c r="DI51" s="16">
        <f t="shared" si="247"/>
        <v>0</v>
      </c>
      <c r="DJ51" s="16">
        <f t="shared" si="248"/>
        <v>0</v>
      </c>
      <c r="DK51" s="16">
        <f t="shared" si="249"/>
        <v>0</v>
      </c>
      <c r="DL51" s="16">
        <f t="shared" si="250"/>
        <v>0</v>
      </c>
      <c r="DM51" s="16">
        <f t="shared" si="251"/>
        <v>0</v>
      </c>
      <c r="DN51" s="16">
        <f t="shared" si="252"/>
        <v>0</v>
      </c>
      <c r="DO51" s="16">
        <f t="shared" si="253"/>
        <v>0</v>
      </c>
      <c r="DP51" s="16">
        <f t="shared" si="254"/>
        <v>0</v>
      </c>
      <c r="DQ51" s="16">
        <f t="shared" si="255"/>
        <v>0</v>
      </c>
      <c r="DR51" s="16">
        <f t="shared" si="256"/>
        <v>0</v>
      </c>
      <c r="DS51" s="16">
        <f t="shared" si="257"/>
        <v>0</v>
      </c>
      <c r="DT51" s="16">
        <f t="shared" si="258"/>
        <v>0</v>
      </c>
      <c r="DU51" s="16">
        <f t="shared" si="259"/>
        <v>0</v>
      </c>
      <c r="DV51" s="16">
        <f t="shared" si="260"/>
        <v>0</v>
      </c>
      <c r="DW51" s="16">
        <f t="shared" si="261"/>
        <v>0</v>
      </c>
      <c r="DX51" s="32">
        <f t="shared" si="262"/>
        <v>1</v>
      </c>
      <c r="DY51" s="32">
        <f t="shared" si="263"/>
        <v>0</v>
      </c>
      <c r="EA51" s="106"/>
    </row>
    <row r="52" spans="1:131" s="9" customFormat="1" x14ac:dyDescent="0.2">
      <c r="A52" s="121">
        <f t="shared" si="176"/>
        <v>34398</v>
      </c>
      <c r="B52" s="121">
        <v>24</v>
      </c>
      <c r="C52" s="111" t="s">
        <v>179</v>
      </c>
      <c r="D52" s="97">
        <v>513075</v>
      </c>
      <c r="E52" s="96" t="s">
        <v>4</v>
      </c>
      <c r="F52" s="40" t="s">
        <v>4</v>
      </c>
      <c r="G52" s="117" t="s">
        <v>6</v>
      </c>
      <c r="H52" s="88"/>
      <c r="I52" s="40" t="s">
        <v>4</v>
      </c>
      <c r="J52" s="39" t="s">
        <v>4</v>
      </c>
      <c r="K52" s="40" t="s">
        <v>6</v>
      </c>
      <c r="L52" s="128" t="s">
        <v>4</v>
      </c>
      <c r="M52" s="39" t="s">
        <v>4</v>
      </c>
      <c r="N52" s="40" t="s">
        <v>6</v>
      </c>
      <c r="O52" s="85" t="s">
        <v>5</v>
      </c>
      <c r="P52" s="39" t="s">
        <v>6</v>
      </c>
      <c r="Q52" s="40" t="s">
        <v>4</v>
      </c>
      <c r="R52" s="40" t="s">
        <v>4</v>
      </c>
      <c r="S52" s="39" t="s">
        <v>6</v>
      </c>
      <c r="T52" s="16" t="s">
        <v>4</v>
      </c>
      <c r="U52" s="16" t="s">
        <v>4</v>
      </c>
      <c r="V52" s="110"/>
      <c r="W52" s="16">
        <f t="shared" si="193"/>
        <v>0</v>
      </c>
      <c r="X52" s="16">
        <f t="shared" si="177"/>
        <v>0</v>
      </c>
      <c r="Y52" s="16">
        <f t="shared" si="178"/>
        <v>1</v>
      </c>
      <c r="Z52" s="16">
        <f t="shared" si="179"/>
        <v>0</v>
      </c>
      <c r="AA52" s="16">
        <f t="shared" si="180"/>
        <v>0</v>
      </c>
      <c r="AB52" s="16">
        <f t="shared" si="181"/>
        <v>0</v>
      </c>
      <c r="AC52" s="16">
        <f t="shared" si="182"/>
        <v>1</v>
      </c>
      <c r="AD52" s="16">
        <f t="shared" si="183"/>
        <v>0</v>
      </c>
      <c r="AE52" s="16">
        <f t="shared" si="184"/>
        <v>0</v>
      </c>
      <c r="AF52" s="16">
        <f t="shared" si="185"/>
        <v>1</v>
      </c>
      <c r="AG52" s="16">
        <f t="shared" si="264"/>
        <v>100</v>
      </c>
      <c r="AH52" s="16">
        <f t="shared" si="186"/>
        <v>1</v>
      </c>
      <c r="AI52" s="16">
        <f t="shared" si="187"/>
        <v>0</v>
      </c>
      <c r="AJ52" s="16">
        <f t="shared" si="188"/>
        <v>0</v>
      </c>
      <c r="AK52" s="16">
        <f t="shared" si="189"/>
        <v>1</v>
      </c>
      <c r="AL52" s="16">
        <f t="shared" si="190"/>
        <v>0</v>
      </c>
      <c r="AM52" s="16">
        <f t="shared" si="191"/>
        <v>0</v>
      </c>
      <c r="AN52" s="16">
        <f t="shared" si="192"/>
        <v>0</v>
      </c>
      <c r="AO52" s="16">
        <f t="shared" si="161"/>
        <v>105</v>
      </c>
      <c r="AP52" s="32">
        <f t="shared" si="162"/>
        <v>1</v>
      </c>
      <c r="AQ52" s="90">
        <f t="shared" si="163"/>
        <v>5</v>
      </c>
      <c r="AR52" s="92"/>
      <c r="AS52" s="111" t="s">
        <v>179</v>
      </c>
      <c r="AT52" s="110"/>
      <c r="AU52" s="151" t="s">
        <v>4</v>
      </c>
      <c r="AV52" s="87" t="s">
        <v>4</v>
      </c>
      <c r="AW52" s="40" t="s">
        <v>4</v>
      </c>
      <c r="AX52" s="40" t="s">
        <v>4</v>
      </c>
      <c r="AY52" s="39" t="s">
        <v>4</v>
      </c>
      <c r="AZ52" s="40" t="s">
        <v>6</v>
      </c>
      <c r="BA52" s="40" t="s">
        <v>6</v>
      </c>
      <c r="BB52" s="86" t="s">
        <v>4</v>
      </c>
      <c r="BC52" s="101"/>
      <c r="BD52" s="40"/>
      <c r="BE52" s="30"/>
      <c r="BF52" s="40"/>
      <c r="BG52" s="40"/>
      <c r="BH52" s="39"/>
      <c r="BI52" s="40"/>
      <c r="BJ52" s="40"/>
      <c r="BK52" s="31"/>
      <c r="BL52" s="16">
        <f t="shared" si="218"/>
        <v>0</v>
      </c>
      <c r="BM52" s="16">
        <f t="shared" si="219"/>
        <v>0</v>
      </c>
      <c r="BN52" s="16">
        <f t="shared" si="220"/>
        <v>0</v>
      </c>
      <c r="BO52" s="16">
        <f t="shared" si="221"/>
        <v>0</v>
      </c>
      <c r="BP52" s="16">
        <f t="shared" si="222"/>
        <v>0</v>
      </c>
      <c r="BQ52" s="16">
        <f t="shared" si="223"/>
        <v>0</v>
      </c>
      <c r="BR52" s="16">
        <f t="shared" si="224"/>
        <v>1</v>
      </c>
      <c r="BS52" s="16">
        <f t="shared" si="225"/>
        <v>1</v>
      </c>
      <c r="BT52" s="16">
        <f t="shared" si="226"/>
        <v>0</v>
      </c>
      <c r="BU52" s="16">
        <f t="shared" si="227"/>
        <v>0</v>
      </c>
      <c r="BV52" s="16">
        <f t="shared" si="228"/>
        <v>0</v>
      </c>
      <c r="BW52" s="16">
        <f t="shared" si="229"/>
        <v>0</v>
      </c>
      <c r="BX52" s="16">
        <f t="shared" si="230"/>
        <v>0</v>
      </c>
      <c r="BY52" s="16">
        <f t="shared" si="231"/>
        <v>0</v>
      </c>
      <c r="BZ52" s="16">
        <f t="shared" si="232"/>
        <v>0</v>
      </c>
      <c r="CA52" s="16">
        <f t="shared" si="233"/>
        <v>0</v>
      </c>
      <c r="CB52" s="16">
        <f t="shared" si="234"/>
        <v>0</v>
      </c>
      <c r="CC52" s="16">
        <f t="shared" si="235"/>
        <v>0</v>
      </c>
      <c r="CD52" s="16">
        <f t="shared" si="236"/>
        <v>2</v>
      </c>
      <c r="CE52" s="16">
        <f t="shared" si="237"/>
        <v>0</v>
      </c>
      <c r="CF52" s="16">
        <f t="shared" si="238"/>
        <v>2</v>
      </c>
      <c r="CG52" s="32">
        <f t="shared" si="239"/>
        <v>1</v>
      </c>
      <c r="CH52" s="90">
        <f t="shared" si="240"/>
        <v>7</v>
      </c>
      <c r="CI52" s="93"/>
      <c r="CJ52" s="98"/>
      <c r="CK52" s="85"/>
      <c r="CL52" s="40"/>
      <c r="CM52" s="39"/>
      <c r="CN52" s="40"/>
      <c r="CO52" s="40"/>
      <c r="CP52" s="39"/>
      <c r="CQ52" s="40"/>
      <c r="CR52" s="40"/>
      <c r="CS52" s="39"/>
      <c r="CT52" s="40"/>
      <c r="CU52" s="40"/>
      <c r="CV52" s="87"/>
      <c r="CW52" s="40"/>
      <c r="CX52" s="40"/>
      <c r="CY52" s="39"/>
      <c r="CZ52" s="38"/>
      <c r="DA52" s="38"/>
      <c r="DB52" s="16"/>
      <c r="DC52" s="16">
        <f t="shared" si="241"/>
        <v>0</v>
      </c>
      <c r="DD52" s="16">
        <f t="shared" si="242"/>
        <v>0</v>
      </c>
      <c r="DE52" s="16">
        <f t="shared" si="243"/>
        <v>0</v>
      </c>
      <c r="DF52" s="16">
        <f t="shared" si="244"/>
        <v>0</v>
      </c>
      <c r="DG52" s="16">
        <f t="shared" si="245"/>
        <v>0</v>
      </c>
      <c r="DH52" s="16">
        <f t="shared" si="246"/>
        <v>0</v>
      </c>
      <c r="DI52" s="16">
        <f t="shared" si="247"/>
        <v>0</v>
      </c>
      <c r="DJ52" s="16">
        <f t="shared" si="248"/>
        <v>0</v>
      </c>
      <c r="DK52" s="16">
        <f t="shared" si="249"/>
        <v>0</v>
      </c>
      <c r="DL52" s="16">
        <f t="shared" si="250"/>
        <v>0</v>
      </c>
      <c r="DM52" s="16">
        <f t="shared" si="251"/>
        <v>0</v>
      </c>
      <c r="DN52" s="16">
        <f t="shared" si="252"/>
        <v>0</v>
      </c>
      <c r="DO52" s="16">
        <f t="shared" si="253"/>
        <v>0</v>
      </c>
      <c r="DP52" s="16">
        <f t="shared" si="254"/>
        <v>0</v>
      </c>
      <c r="DQ52" s="16">
        <f t="shared" si="255"/>
        <v>0</v>
      </c>
      <c r="DR52" s="16">
        <f t="shared" si="256"/>
        <v>0</v>
      </c>
      <c r="DS52" s="16">
        <f t="shared" si="257"/>
        <v>0</v>
      </c>
      <c r="DT52" s="16">
        <f t="shared" si="258"/>
        <v>0</v>
      </c>
      <c r="DU52" s="16">
        <f t="shared" si="259"/>
        <v>0</v>
      </c>
      <c r="DV52" s="16">
        <f t="shared" si="260"/>
        <v>0</v>
      </c>
      <c r="DW52" s="16">
        <f t="shared" si="261"/>
        <v>0</v>
      </c>
      <c r="DX52" s="32">
        <f t="shared" si="262"/>
        <v>1</v>
      </c>
      <c r="DY52" s="32">
        <f t="shared" si="263"/>
        <v>7</v>
      </c>
      <c r="EA52" s="106"/>
    </row>
    <row r="53" spans="1:131" s="9" customFormat="1" x14ac:dyDescent="0.2">
      <c r="A53" s="121">
        <f t="shared" si="176"/>
        <v>34398</v>
      </c>
      <c r="B53" s="129">
        <v>25</v>
      </c>
      <c r="C53" s="111" t="s">
        <v>180</v>
      </c>
      <c r="D53" s="97">
        <v>484016</v>
      </c>
      <c r="E53" s="96" t="s">
        <v>4</v>
      </c>
      <c r="F53" s="40" t="s">
        <v>4</v>
      </c>
      <c r="G53" s="117" t="s">
        <v>4</v>
      </c>
      <c r="H53" s="88"/>
      <c r="I53" s="40" t="s">
        <v>4</v>
      </c>
      <c r="J53" s="39" t="s">
        <v>4</v>
      </c>
      <c r="K53" s="40" t="s">
        <v>4</v>
      </c>
      <c r="L53" s="128" t="s">
        <v>4</v>
      </c>
      <c r="M53" s="39" t="s">
        <v>4</v>
      </c>
      <c r="N53" s="40" t="s">
        <v>4</v>
      </c>
      <c r="O53" s="85" t="s">
        <v>4</v>
      </c>
      <c r="P53" s="39" t="s">
        <v>4</v>
      </c>
      <c r="Q53" s="40" t="s">
        <v>4</v>
      </c>
      <c r="R53" s="40" t="s">
        <v>4</v>
      </c>
      <c r="S53" s="39" t="s">
        <v>4</v>
      </c>
      <c r="T53" s="16" t="s">
        <v>4</v>
      </c>
      <c r="U53" s="16" t="s">
        <v>4</v>
      </c>
      <c r="V53" s="110"/>
      <c r="W53" s="16">
        <f t="shared" si="193"/>
        <v>0</v>
      </c>
      <c r="X53" s="16">
        <f t="shared" si="177"/>
        <v>0</v>
      </c>
      <c r="Y53" s="16">
        <f t="shared" si="178"/>
        <v>0</v>
      </c>
      <c r="Z53" s="16">
        <f t="shared" si="179"/>
        <v>0</v>
      </c>
      <c r="AA53" s="16">
        <f t="shared" si="180"/>
        <v>0</v>
      </c>
      <c r="AB53" s="16">
        <f t="shared" si="181"/>
        <v>0</v>
      </c>
      <c r="AC53" s="16">
        <f t="shared" si="182"/>
        <v>0</v>
      </c>
      <c r="AD53" s="16">
        <f t="shared" si="183"/>
        <v>0</v>
      </c>
      <c r="AE53" s="16">
        <f t="shared" si="184"/>
        <v>0</v>
      </c>
      <c r="AF53" s="16">
        <f t="shared" si="185"/>
        <v>0</v>
      </c>
      <c r="AG53" s="16">
        <f t="shared" si="264"/>
        <v>0</v>
      </c>
      <c r="AH53" s="16">
        <f t="shared" si="186"/>
        <v>0</v>
      </c>
      <c r="AI53" s="16">
        <f t="shared" si="187"/>
        <v>0</v>
      </c>
      <c r="AJ53" s="16">
        <f t="shared" si="188"/>
        <v>0</v>
      </c>
      <c r="AK53" s="16">
        <f t="shared" si="189"/>
        <v>0</v>
      </c>
      <c r="AL53" s="16">
        <f t="shared" si="190"/>
        <v>0</v>
      </c>
      <c r="AM53" s="16">
        <f t="shared" si="191"/>
        <v>0</v>
      </c>
      <c r="AN53" s="16">
        <f t="shared" si="192"/>
        <v>0</v>
      </c>
      <c r="AO53" s="16">
        <f t="shared" si="161"/>
        <v>0</v>
      </c>
      <c r="AP53" s="32">
        <f t="shared" si="162"/>
        <v>0</v>
      </c>
      <c r="AQ53" s="90">
        <f t="shared" si="163"/>
        <v>0</v>
      </c>
      <c r="AR53" s="92"/>
      <c r="AS53" s="111" t="s">
        <v>180</v>
      </c>
      <c r="AT53" s="110"/>
      <c r="AU53" s="151" t="s">
        <v>5</v>
      </c>
      <c r="AV53" s="87" t="s">
        <v>4</v>
      </c>
      <c r="AW53" s="40" t="s">
        <v>4</v>
      </c>
      <c r="AX53" s="40" t="s">
        <v>5</v>
      </c>
      <c r="AY53" s="39" t="s">
        <v>4</v>
      </c>
      <c r="AZ53" s="40" t="s">
        <v>4</v>
      </c>
      <c r="BA53" s="40" t="s">
        <v>4</v>
      </c>
      <c r="BB53" s="86" t="s">
        <v>4</v>
      </c>
      <c r="BC53" s="101"/>
      <c r="BD53" s="40"/>
      <c r="BE53" s="30"/>
      <c r="BF53" s="40"/>
      <c r="BG53" s="40"/>
      <c r="BH53" s="39"/>
      <c r="BI53" s="40"/>
      <c r="BJ53" s="40"/>
      <c r="BK53" s="31"/>
      <c r="BL53" s="16">
        <f t="shared" si="218"/>
        <v>0</v>
      </c>
      <c r="BM53" s="16">
        <f t="shared" si="219"/>
        <v>100</v>
      </c>
      <c r="BN53" s="16">
        <f t="shared" si="220"/>
        <v>0</v>
      </c>
      <c r="BO53" s="16">
        <f t="shared" si="221"/>
        <v>0</v>
      </c>
      <c r="BP53" s="16">
        <f t="shared" si="222"/>
        <v>100</v>
      </c>
      <c r="BQ53" s="16">
        <f t="shared" si="223"/>
        <v>0</v>
      </c>
      <c r="BR53" s="16">
        <f t="shared" si="224"/>
        <v>0</v>
      </c>
      <c r="BS53" s="16">
        <f t="shared" si="225"/>
        <v>0</v>
      </c>
      <c r="BT53" s="16">
        <f t="shared" si="226"/>
        <v>0</v>
      </c>
      <c r="BU53" s="16">
        <f t="shared" si="227"/>
        <v>0</v>
      </c>
      <c r="BV53" s="16">
        <f t="shared" si="228"/>
        <v>0</v>
      </c>
      <c r="BW53" s="16">
        <f t="shared" si="229"/>
        <v>0</v>
      </c>
      <c r="BX53" s="16">
        <f t="shared" si="230"/>
        <v>0</v>
      </c>
      <c r="BY53" s="16">
        <f t="shared" si="231"/>
        <v>0</v>
      </c>
      <c r="BZ53" s="16">
        <f t="shared" si="232"/>
        <v>0</v>
      </c>
      <c r="CA53" s="16">
        <f t="shared" si="233"/>
        <v>0</v>
      </c>
      <c r="CB53" s="16">
        <f t="shared" si="234"/>
        <v>0</v>
      </c>
      <c r="CC53" s="16">
        <f t="shared" si="235"/>
        <v>0</v>
      </c>
      <c r="CD53" s="16">
        <f t="shared" si="236"/>
        <v>200</v>
      </c>
      <c r="CE53" s="16">
        <f t="shared" si="237"/>
        <v>2</v>
      </c>
      <c r="CF53" s="16">
        <f t="shared" si="238"/>
        <v>0</v>
      </c>
      <c r="CG53" s="32">
        <f t="shared" si="239"/>
        <v>2</v>
      </c>
      <c r="CH53" s="90">
        <f t="shared" si="240"/>
        <v>0</v>
      </c>
      <c r="CI53" s="93"/>
      <c r="CJ53" s="98"/>
      <c r="CK53" s="85"/>
      <c r="CL53" s="40"/>
      <c r="CM53" s="39"/>
      <c r="CN53" s="40"/>
      <c r="CO53" s="40"/>
      <c r="CP53" s="39"/>
      <c r="CQ53" s="40"/>
      <c r="CR53" s="40"/>
      <c r="CS53" s="39"/>
      <c r="CT53" s="40"/>
      <c r="CU53" s="40"/>
      <c r="CV53" s="87"/>
      <c r="CW53" s="40"/>
      <c r="CX53" s="40"/>
      <c r="CY53" s="39"/>
      <c r="CZ53" s="38"/>
      <c r="DA53" s="38"/>
      <c r="DB53" s="16"/>
      <c r="DC53" s="16">
        <f t="shared" si="241"/>
        <v>0</v>
      </c>
      <c r="DD53" s="16">
        <f t="shared" si="242"/>
        <v>0</v>
      </c>
      <c r="DE53" s="16">
        <f t="shared" si="243"/>
        <v>0</v>
      </c>
      <c r="DF53" s="16">
        <f t="shared" si="244"/>
        <v>0</v>
      </c>
      <c r="DG53" s="16">
        <f t="shared" si="245"/>
        <v>0</v>
      </c>
      <c r="DH53" s="16">
        <f t="shared" si="246"/>
        <v>0</v>
      </c>
      <c r="DI53" s="16">
        <f t="shared" si="247"/>
        <v>0</v>
      </c>
      <c r="DJ53" s="16">
        <f t="shared" si="248"/>
        <v>0</v>
      </c>
      <c r="DK53" s="16">
        <f t="shared" si="249"/>
        <v>0</v>
      </c>
      <c r="DL53" s="16">
        <f t="shared" si="250"/>
        <v>0</v>
      </c>
      <c r="DM53" s="16">
        <f t="shared" si="251"/>
        <v>0</v>
      </c>
      <c r="DN53" s="16">
        <f t="shared" si="252"/>
        <v>0</v>
      </c>
      <c r="DO53" s="16">
        <f t="shared" si="253"/>
        <v>0</v>
      </c>
      <c r="DP53" s="16">
        <f t="shared" si="254"/>
        <v>0</v>
      </c>
      <c r="DQ53" s="16">
        <f t="shared" si="255"/>
        <v>0</v>
      </c>
      <c r="DR53" s="16">
        <f t="shared" si="256"/>
        <v>0</v>
      </c>
      <c r="DS53" s="16">
        <f t="shared" si="257"/>
        <v>0</v>
      </c>
      <c r="DT53" s="16">
        <f t="shared" si="258"/>
        <v>0</v>
      </c>
      <c r="DU53" s="16">
        <f t="shared" si="259"/>
        <v>0</v>
      </c>
      <c r="DV53" s="16">
        <f t="shared" si="260"/>
        <v>0</v>
      </c>
      <c r="DW53" s="16">
        <f t="shared" si="261"/>
        <v>0</v>
      </c>
      <c r="DX53" s="32">
        <f t="shared" si="262"/>
        <v>2</v>
      </c>
      <c r="DY53" s="32">
        <f t="shared" si="263"/>
        <v>0</v>
      </c>
      <c r="EA53" s="106"/>
    </row>
    <row r="54" spans="1:131" s="9" customFormat="1" x14ac:dyDescent="0.2">
      <c r="A54" s="121">
        <f>A83</f>
        <v>34398</v>
      </c>
      <c r="B54" s="129">
        <v>26</v>
      </c>
      <c r="C54" s="111" t="s">
        <v>181</v>
      </c>
      <c r="D54" s="97">
        <v>433936</v>
      </c>
      <c r="E54" s="96" t="s">
        <v>4</v>
      </c>
      <c r="F54" s="40" t="s">
        <v>4</v>
      </c>
      <c r="G54" s="117" t="s">
        <v>4</v>
      </c>
      <c r="H54" s="88"/>
      <c r="I54" s="40" t="s">
        <v>4</v>
      </c>
      <c r="J54" s="39" t="s">
        <v>4</v>
      </c>
      <c r="K54" s="40" t="s">
        <v>4</v>
      </c>
      <c r="L54" s="128" t="s">
        <v>4</v>
      </c>
      <c r="M54" s="39" t="s">
        <v>4</v>
      </c>
      <c r="N54" s="40" t="s">
        <v>5</v>
      </c>
      <c r="O54" s="85" t="s">
        <v>4</v>
      </c>
      <c r="P54" s="39" t="s">
        <v>4</v>
      </c>
      <c r="Q54" s="40" t="s">
        <v>4</v>
      </c>
      <c r="R54" s="40" t="s">
        <v>4</v>
      </c>
      <c r="S54" s="39" t="s">
        <v>4</v>
      </c>
      <c r="T54" s="16" t="s">
        <v>4</v>
      </c>
      <c r="U54" s="16" t="s">
        <v>5</v>
      </c>
      <c r="V54" s="110"/>
      <c r="W54" s="16">
        <f t="shared" si="193"/>
        <v>0</v>
      </c>
      <c r="X54" s="16">
        <f t="shared" si="177"/>
        <v>0</v>
      </c>
      <c r="Y54" s="16">
        <f t="shared" si="178"/>
        <v>0</v>
      </c>
      <c r="Z54" s="16">
        <f t="shared" si="179"/>
        <v>0</v>
      </c>
      <c r="AA54" s="16">
        <f t="shared" si="180"/>
        <v>0</v>
      </c>
      <c r="AB54" s="16">
        <f t="shared" si="181"/>
        <v>0</v>
      </c>
      <c r="AC54" s="16">
        <f t="shared" si="182"/>
        <v>0</v>
      </c>
      <c r="AD54" s="16">
        <f t="shared" si="183"/>
        <v>0</v>
      </c>
      <c r="AE54" s="16">
        <f t="shared" si="184"/>
        <v>0</v>
      </c>
      <c r="AF54" s="16">
        <f t="shared" si="185"/>
        <v>100</v>
      </c>
      <c r="AG54" s="16">
        <f t="shared" si="264"/>
        <v>0</v>
      </c>
      <c r="AH54" s="16">
        <f t="shared" si="186"/>
        <v>0</v>
      </c>
      <c r="AI54" s="16">
        <f t="shared" si="187"/>
        <v>0</v>
      </c>
      <c r="AJ54" s="16">
        <f t="shared" si="188"/>
        <v>0</v>
      </c>
      <c r="AK54" s="16">
        <f t="shared" si="189"/>
        <v>0</v>
      </c>
      <c r="AL54" s="16">
        <f t="shared" si="190"/>
        <v>0</v>
      </c>
      <c r="AM54" s="16">
        <f t="shared" si="191"/>
        <v>100</v>
      </c>
      <c r="AN54" s="16">
        <f t="shared" si="192"/>
        <v>0</v>
      </c>
      <c r="AO54" s="16">
        <f t="shared" si="161"/>
        <v>200</v>
      </c>
      <c r="AP54" s="32">
        <f t="shared" si="162"/>
        <v>2</v>
      </c>
      <c r="AQ54" s="90">
        <f t="shared" si="163"/>
        <v>0</v>
      </c>
      <c r="AR54" s="92"/>
      <c r="AS54" s="111" t="s">
        <v>181</v>
      </c>
      <c r="AT54" s="110"/>
      <c r="AU54" s="151" t="s">
        <v>5</v>
      </c>
      <c r="AV54" s="87" t="s">
        <v>4</v>
      </c>
      <c r="AW54" s="40" t="s">
        <v>5</v>
      </c>
      <c r="AX54" s="40" t="s">
        <v>4</v>
      </c>
      <c r="AY54" s="39" t="s">
        <v>4</v>
      </c>
      <c r="AZ54" s="40" t="s">
        <v>4</v>
      </c>
      <c r="BA54" s="151" t="s">
        <v>95</v>
      </c>
      <c r="BB54" s="86" t="s">
        <v>95</v>
      </c>
      <c r="BC54" s="101"/>
      <c r="BD54" s="40"/>
      <c r="BE54" s="30"/>
      <c r="BF54" s="40"/>
      <c r="BG54" s="40"/>
      <c r="BH54" s="39"/>
      <c r="BI54" s="40"/>
      <c r="BJ54" s="40"/>
      <c r="BK54" s="31"/>
      <c r="BL54" s="16">
        <f t="shared" si="218"/>
        <v>0</v>
      </c>
      <c r="BM54" s="16">
        <f t="shared" si="219"/>
        <v>100</v>
      </c>
      <c r="BN54" s="16">
        <f t="shared" si="220"/>
        <v>0</v>
      </c>
      <c r="BO54" s="16">
        <f t="shared" si="221"/>
        <v>100</v>
      </c>
      <c r="BP54" s="16">
        <f t="shared" si="222"/>
        <v>0</v>
      </c>
      <c r="BQ54" s="16">
        <f t="shared" si="223"/>
        <v>0</v>
      </c>
      <c r="BR54" s="16">
        <f t="shared" si="224"/>
        <v>0</v>
      </c>
      <c r="BS54" s="16">
        <f t="shared" si="225"/>
        <v>0</v>
      </c>
      <c r="BT54" s="16">
        <f t="shared" si="226"/>
        <v>0</v>
      </c>
      <c r="BU54" s="16">
        <f t="shared" si="227"/>
        <v>0</v>
      </c>
      <c r="BV54" s="16">
        <f t="shared" si="228"/>
        <v>0</v>
      </c>
      <c r="BW54" s="16">
        <f t="shared" si="229"/>
        <v>0</v>
      </c>
      <c r="BX54" s="16">
        <f t="shared" si="230"/>
        <v>0</v>
      </c>
      <c r="BY54" s="16">
        <f t="shared" si="231"/>
        <v>0</v>
      </c>
      <c r="BZ54" s="16">
        <f t="shared" si="232"/>
        <v>0</v>
      </c>
      <c r="CA54" s="16">
        <f t="shared" si="233"/>
        <v>0</v>
      </c>
      <c r="CB54" s="16">
        <f t="shared" si="234"/>
        <v>0</v>
      </c>
      <c r="CC54" s="16">
        <f t="shared" si="235"/>
        <v>0</v>
      </c>
      <c r="CD54" s="16">
        <f t="shared" si="236"/>
        <v>200</v>
      </c>
      <c r="CE54" s="16">
        <f t="shared" si="237"/>
        <v>2</v>
      </c>
      <c r="CF54" s="16">
        <f t="shared" si="238"/>
        <v>0</v>
      </c>
      <c r="CG54" s="32">
        <f t="shared" si="239"/>
        <v>4</v>
      </c>
      <c r="CH54" s="90">
        <f t="shared" si="240"/>
        <v>0</v>
      </c>
      <c r="CI54" s="93"/>
      <c r="CJ54" s="98"/>
      <c r="CK54" s="85"/>
      <c r="CL54" s="40"/>
      <c r="CM54" s="39"/>
      <c r="CN54" s="40"/>
      <c r="CO54" s="40"/>
      <c r="CP54" s="39"/>
      <c r="CQ54" s="40"/>
      <c r="CR54" s="40"/>
      <c r="CS54" s="39"/>
      <c r="CT54" s="40"/>
      <c r="CU54" s="40"/>
      <c r="CV54" s="87"/>
      <c r="CW54" s="40"/>
      <c r="CX54" s="40"/>
      <c r="CY54" s="39"/>
      <c r="CZ54" s="38"/>
      <c r="DA54" s="38"/>
      <c r="DB54" s="16"/>
      <c r="DC54" s="16">
        <f t="shared" si="241"/>
        <v>0</v>
      </c>
      <c r="DD54" s="16">
        <f t="shared" si="242"/>
        <v>0</v>
      </c>
      <c r="DE54" s="16">
        <f t="shared" si="243"/>
        <v>0</v>
      </c>
      <c r="DF54" s="16">
        <f t="shared" si="244"/>
        <v>0</v>
      </c>
      <c r="DG54" s="16">
        <f t="shared" si="245"/>
        <v>0</v>
      </c>
      <c r="DH54" s="16">
        <f t="shared" si="246"/>
        <v>0</v>
      </c>
      <c r="DI54" s="16">
        <f t="shared" si="247"/>
        <v>0</v>
      </c>
      <c r="DJ54" s="16">
        <f t="shared" si="248"/>
        <v>0</v>
      </c>
      <c r="DK54" s="16">
        <f t="shared" si="249"/>
        <v>0</v>
      </c>
      <c r="DL54" s="16">
        <f t="shared" si="250"/>
        <v>0</v>
      </c>
      <c r="DM54" s="16">
        <f t="shared" si="251"/>
        <v>0</v>
      </c>
      <c r="DN54" s="16">
        <f t="shared" si="252"/>
        <v>0</v>
      </c>
      <c r="DO54" s="16">
        <f t="shared" si="253"/>
        <v>0</v>
      </c>
      <c r="DP54" s="16">
        <f t="shared" si="254"/>
        <v>0</v>
      </c>
      <c r="DQ54" s="16">
        <f t="shared" si="255"/>
        <v>0</v>
      </c>
      <c r="DR54" s="16">
        <f t="shared" si="256"/>
        <v>0</v>
      </c>
      <c r="DS54" s="16">
        <f t="shared" si="257"/>
        <v>0</v>
      </c>
      <c r="DT54" s="16">
        <f t="shared" si="258"/>
        <v>0</v>
      </c>
      <c r="DU54" s="16">
        <f t="shared" si="259"/>
        <v>0</v>
      </c>
      <c r="DV54" s="16">
        <f t="shared" si="260"/>
        <v>0</v>
      </c>
      <c r="DW54" s="16">
        <f t="shared" si="261"/>
        <v>0</v>
      </c>
      <c r="DX54" s="32">
        <f t="shared" si="262"/>
        <v>4</v>
      </c>
      <c r="DY54" s="32">
        <f t="shared" si="263"/>
        <v>0</v>
      </c>
      <c r="EA54" s="106"/>
    </row>
    <row r="55" spans="1:131" s="9" customFormat="1" x14ac:dyDescent="0.2">
      <c r="A55" s="121">
        <f t="shared" si="176"/>
        <v>34398</v>
      </c>
      <c r="B55" s="129">
        <v>27</v>
      </c>
      <c r="C55" s="111" t="s">
        <v>200</v>
      </c>
      <c r="D55" s="97">
        <v>540215</v>
      </c>
      <c r="E55" s="96" t="s">
        <v>4</v>
      </c>
      <c r="F55" s="40" t="s">
        <v>4</v>
      </c>
      <c r="G55" s="117" t="s">
        <v>4</v>
      </c>
      <c r="H55" s="88"/>
      <c r="I55" s="40" t="s">
        <v>4</v>
      </c>
      <c r="J55" s="39" t="s">
        <v>4</v>
      </c>
      <c r="K55" s="40" t="s">
        <v>95</v>
      </c>
      <c r="L55" s="128" t="s">
        <v>4</v>
      </c>
      <c r="M55" s="39" t="s">
        <v>4</v>
      </c>
      <c r="N55" s="40" t="s">
        <v>4</v>
      </c>
      <c r="O55" s="85" t="s">
        <v>5</v>
      </c>
      <c r="P55" s="39" t="s">
        <v>4</v>
      </c>
      <c r="Q55" s="40" t="s">
        <v>4</v>
      </c>
      <c r="R55" s="40" t="s">
        <v>4</v>
      </c>
      <c r="S55" s="39" t="s">
        <v>4</v>
      </c>
      <c r="T55" s="16" t="s">
        <v>4</v>
      </c>
      <c r="U55" s="16" t="s">
        <v>4</v>
      </c>
      <c r="V55" s="110"/>
      <c r="W55" s="16">
        <f t="shared" si="193"/>
        <v>0</v>
      </c>
      <c r="X55" s="16">
        <f t="shared" si="177"/>
        <v>0</v>
      </c>
      <c r="Y55" s="16">
        <f t="shared" si="178"/>
        <v>0</v>
      </c>
      <c r="Z55" s="16">
        <f t="shared" si="179"/>
        <v>0</v>
      </c>
      <c r="AA55" s="16">
        <f t="shared" si="180"/>
        <v>0</v>
      </c>
      <c r="AB55" s="16">
        <f t="shared" si="181"/>
        <v>0</v>
      </c>
      <c r="AC55" s="16">
        <f t="shared" si="182"/>
        <v>0</v>
      </c>
      <c r="AD55" s="16">
        <f t="shared" si="183"/>
        <v>0</v>
      </c>
      <c r="AE55" s="16">
        <f t="shared" si="184"/>
        <v>0</v>
      </c>
      <c r="AF55" s="16">
        <f t="shared" si="185"/>
        <v>0</v>
      </c>
      <c r="AG55" s="16">
        <f t="shared" si="264"/>
        <v>100</v>
      </c>
      <c r="AH55" s="16">
        <f t="shared" si="186"/>
        <v>0</v>
      </c>
      <c r="AI55" s="16">
        <f t="shared" si="187"/>
        <v>0</v>
      </c>
      <c r="AJ55" s="16">
        <f t="shared" si="188"/>
        <v>0</v>
      </c>
      <c r="AK55" s="16">
        <f t="shared" si="189"/>
        <v>0</v>
      </c>
      <c r="AL55" s="16">
        <f t="shared" si="190"/>
        <v>0</v>
      </c>
      <c r="AM55" s="16">
        <f t="shared" si="191"/>
        <v>0</v>
      </c>
      <c r="AN55" s="16">
        <f t="shared" si="192"/>
        <v>0</v>
      </c>
      <c r="AO55" s="16">
        <f t="shared" si="161"/>
        <v>100</v>
      </c>
      <c r="AP55" s="32">
        <f t="shared" si="162"/>
        <v>1</v>
      </c>
      <c r="AQ55" s="90">
        <f t="shared" si="163"/>
        <v>0</v>
      </c>
      <c r="AR55" s="92"/>
      <c r="AS55" s="111" t="s">
        <v>200</v>
      </c>
      <c r="AT55" s="110"/>
      <c r="AU55" s="151" t="s">
        <v>95</v>
      </c>
      <c r="AV55" s="87" t="s">
        <v>4</v>
      </c>
      <c r="AW55" s="40" t="s">
        <v>4</v>
      </c>
      <c r="AX55" s="40" t="s">
        <v>6</v>
      </c>
      <c r="AY55" s="39" t="s">
        <v>4</v>
      </c>
      <c r="AZ55" s="40" t="s">
        <v>6</v>
      </c>
      <c r="BA55" s="40" t="s">
        <v>95</v>
      </c>
      <c r="BB55" s="86" t="s">
        <v>4</v>
      </c>
      <c r="BC55" s="101"/>
      <c r="BD55" s="40"/>
      <c r="BE55" s="30"/>
      <c r="BF55" s="40"/>
      <c r="BG55" s="40"/>
      <c r="BH55" s="39"/>
      <c r="BI55" s="40"/>
      <c r="BJ55" s="40"/>
      <c r="BK55" s="31"/>
      <c r="BL55" s="16">
        <f t="shared" si="218"/>
        <v>0</v>
      </c>
      <c r="BM55" s="16">
        <f t="shared" si="219"/>
        <v>0</v>
      </c>
      <c r="BN55" s="16">
        <f t="shared" si="220"/>
        <v>0</v>
      </c>
      <c r="BO55" s="16">
        <f t="shared" si="221"/>
        <v>0</v>
      </c>
      <c r="BP55" s="16">
        <f t="shared" si="222"/>
        <v>1</v>
      </c>
      <c r="BQ55" s="16">
        <f t="shared" si="223"/>
        <v>0</v>
      </c>
      <c r="BR55" s="16">
        <f t="shared" si="224"/>
        <v>1</v>
      </c>
      <c r="BS55" s="16">
        <f t="shared" si="225"/>
        <v>0</v>
      </c>
      <c r="BT55" s="16">
        <f t="shared" si="226"/>
        <v>0</v>
      </c>
      <c r="BU55" s="16">
        <f t="shared" si="227"/>
        <v>0</v>
      </c>
      <c r="BV55" s="16">
        <f t="shared" si="228"/>
        <v>0</v>
      </c>
      <c r="BW55" s="16">
        <f t="shared" si="229"/>
        <v>0</v>
      </c>
      <c r="BX55" s="16">
        <f t="shared" si="230"/>
        <v>0</v>
      </c>
      <c r="BY55" s="16">
        <f t="shared" si="231"/>
        <v>0</v>
      </c>
      <c r="BZ55" s="16">
        <f t="shared" si="232"/>
        <v>0</v>
      </c>
      <c r="CA55" s="16">
        <f t="shared" si="233"/>
        <v>0</v>
      </c>
      <c r="CB55" s="16">
        <f t="shared" si="234"/>
        <v>0</v>
      </c>
      <c r="CC55" s="16">
        <f t="shared" si="235"/>
        <v>0</v>
      </c>
      <c r="CD55" s="16">
        <f t="shared" si="236"/>
        <v>2</v>
      </c>
      <c r="CE55" s="16">
        <f t="shared" si="237"/>
        <v>0</v>
      </c>
      <c r="CF55" s="16">
        <f t="shared" si="238"/>
        <v>2</v>
      </c>
      <c r="CG55" s="32">
        <f t="shared" si="239"/>
        <v>1</v>
      </c>
      <c r="CH55" s="90">
        <f t="shared" si="240"/>
        <v>2</v>
      </c>
      <c r="CI55" s="93"/>
      <c r="CJ55" s="98"/>
      <c r="CK55" s="85"/>
      <c r="CL55" s="40"/>
      <c r="CM55" s="39"/>
      <c r="CN55" s="40"/>
      <c r="CO55" s="40"/>
      <c r="CP55" s="39"/>
      <c r="CQ55" s="40"/>
      <c r="CR55" s="40"/>
      <c r="CS55" s="39"/>
      <c r="CT55" s="40"/>
      <c r="CU55" s="40"/>
      <c r="CV55" s="87"/>
      <c r="CW55" s="40"/>
      <c r="CX55" s="40"/>
      <c r="CY55" s="39"/>
      <c r="CZ55" s="38"/>
      <c r="DA55" s="38"/>
      <c r="DB55" s="16"/>
      <c r="DC55" s="16">
        <f t="shared" si="241"/>
        <v>0</v>
      </c>
      <c r="DD55" s="16">
        <f t="shared" si="242"/>
        <v>0</v>
      </c>
      <c r="DE55" s="16">
        <f t="shared" si="243"/>
        <v>0</v>
      </c>
      <c r="DF55" s="16">
        <f t="shared" si="244"/>
        <v>0</v>
      </c>
      <c r="DG55" s="16">
        <f t="shared" si="245"/>
        <v>0</v>
      </c>
      <c r="DH55" s="16">
        <f t="shared" si="246"/>
        <v>0</v>
      </c>
      <c r="DI55" s="16">
        <f t="shared" si="247"/>
        <v>0</v>
      </c>
      <c r="DJ55" s="16">
        <f t="shared" si="248"/>
        <v>0</v>
      </c>
      <c r="DK55" s="16">
        <f t="shared" si="249"/>
        <v>0</v>
      </c>
      <c r="DL55" s="16">
        <f t="shared" si="250"/>
        <v>0</v>
      </c>
      <c r="DM55" s="16">
        <f t="shared" si="251"/>
        <v>0</v>
      </c>
      <c r="DN55" s="16">
        <f t="shared" si="252"/>
        <v>0</v>
      </c>
      <c r="DO55" s="16">
        <f t="shared" si="253"/>
        <v>0</v>
      </c>
      <c r="DP55" s="16">
        <f t="shared" si="254"/>
        <v>0</v>
      </c>
      <c r="DQ55" s="16">
        <f t="shared" si="255"/>
        <v>0</v>
      </c>
      <c r="DR55" s="16">
        <f t="shared" si="256"/>
        <v>0</v>
      </c>
      <c r="DS55" s="16">
        <f t="shared" si="257"/>
        <v>0</v>
      </c>
      <c r="DT55" s="16">
        <f t="shared" si="258"/>
        <v>0</v>
      </c>
      <c r="DU55" s="16">
        <f t="shared" si="259"/>
        <v>0</v>
      </c>
      <c r="DV55" s="16">
        <f t="shared" si="260"/>
        <v>0</v>
      </c>
      <c r="DW55" s="16">
        <f t="shared" si="261"/>
        <v>0</v>
      </c>
      <c r="DX55" s="32">
        <f t="shared" si="262"/>
        <v>1</v>
      </c>
      <c r="DY55" s="32">
        <f t="shared" si="263"/>
        <v>2</v>
      </c>
      <c r="EA55" s="106"/>
    </row>
    <row r="56" spans="1:131" s="9" customFormat="1" x14ac:dyDescent="0.2">
      <c r="A56" s="121">
        <f t="shared" si="176"/>
        <v>34398</v>
      </c>
      <c r="B56" s="129">
        <v>28</v>
      </c>
      <c r="C56" s="111" t="s">
        <v>182</v>
      </c>
      <c r="D56" s="97">
        <v>313151</v>
      </c>
      <c r="E56" s="96" t="s">
        <v>4</v>
      </c>
      <c r="F56" s="40" t="s">
        <v>4</v>
      </c>
      <c r="G56" s="117" t="s">
        <v>4</v>
      </c>
      <c r="H56" s="88"/>
      <c r="I56" s="40" t="s">
        <v>4</v>
      </c>
      <c r="J56" s="39" t="s">
        <v>4</v>
      </c>
      <c r="K56" s="40" t="s">
        <v>4</v>
      </c>
      <c r="L56" s="128" t="s">
        <v>95</v>
      </c>
      <c r="M56" s="39" t="s">
        <v>4</v>
      </c>
      <c r="N56" s="40" t="s">
        <v>4</v>
      </c>
      <c r="O56" s="85" t="s">
        <v>4</v>
      </c>
      <c r="P56" s="39" t="s">
        <v>6</v>
      </c>
      <c r="Q56" s="40" t="s">
        <v>4</v>
      </c>
      <c r="R56" s="40" t="s">
        <v>4</v>
      </c>
      <c r="S56" s="39" t="s">
        <v>203</v>
      </c>
      <c r="T56" s="16" t="s">
        <v>4</v>
      </c>
      <c r="U56" s="16" t="s">
        <v>95</v>
      </c>
      <c r="V56" s="110"/>
      <c r="W56" s="16">
        <f t="shared" si="193"/>
        <v>0</v>
      </c>
      <c r="X56" s="16">
        <f t="shared" si="177"/>
        <v>0</v>
      </c>
      <c r="Y56" s="16">
        <f t="shared" si="178"/>
        <v>0</v>
      </c>
      <c r="Z56" s="16">
        <f t="shared" si="179"/>
        <v>0</v>
      </c>
      <c r="AA56" s="16">
        <f t="shared" si="180"/>
        <v>0</v>
      </c>
      <c r="AB56" s="16">
        <f t="shared" si="181"/>
        <v>0</v>
      </c>
      <c r="AC56" s="16">
        <f t="shared" si="182"/>
        <v>0</v>
      </c>
      <c r="AD56" s="16">
        <f t="shared" si="183"/>
        <v>0</v>
      </c>
      <c r="AE56" s="16">
        <f t="shared" si="184"/>
        <v>0</v>
      </c>
      <c r="AF56" s="16">
        <f t="shared" si="185"/>
        <v>0</v>
      </c>
      <c r="AG56" s="16">
        <f t="shared" si="264"/>
        <v>0</v>
      </c>
      <c r="AH56" s="16">
        <f t="shared" si="186"/>
        <v>1</v>
      </c>
      <c r="AI56" s="16">
        <f t="shared" si="187"/>
        <v>0</v>
      </c>
      <c r="AJ56" s="16">
        <f t="shared" si="188"/>
        <v>0</v>
      </c>
      <c r="AK56" s="16">
        <f t="shared" si="189"/>
        <v>0</v>
      </c>
      <c r="AL56" s="16">
        <f t="shared" si="190"/>
        <v>0</v>
      </c>
      <c r="AM56" s="16">
        <f t="shared" si="191"/>
        <v>0</v>
      </c>
      <c r="AN56" s="16">
        <f t="shared" si="192"/>
        <v>0</v>
      </c>
      <c r="AO56" s="16">
        <f t="shared" si="161"/>
        <v>1</v>
      </c>
      <c r="AP56" s="32">
        <f t="shared" si="162"/>
        <v>0</v>
      </c>
      <c r="AQ56" s="90">
        <f t="shared" si="163"/>
        <v>1</v>
      </c>
      <c r="AR56" s="92"/>
      <c r="AS56" s="111" t="s">
        <v>182</v>
      </c>
      <c r="AT56" s="110"/>
      <c r="AU56" s="151" t="s">
        <v>6</v>
      </c>
      <c r="AV56" s="87" t="s">
        <v>95</v>
      </c>
      <c r="AW56" s="40" t="s">
        <v>6</v>
      </c>
      <c r="AX56" s="40" t="s">
        <v>5</v>
      </c>
      <c r="AY56" s="39" t="s">
        <v>4</v>
      </c>
      <c r="AZ56" s="40" t="s">
        <v>4</v>
      </c>
      <c r="BA56" s="40" t="s">
        <v>95</v>
      </c>
      <c r="BB56" s="86" t="s">
        <v>4</v>
      </c>
      <c r="BC56" s="101"/>
      <c r="BD56" s="40"/>
      <c r="BE56" s="30"/>
      <c r="BF56" s="40"/>
      <c r="BG56" s="40"/>
      <c r="BH56" s="39"/>
      <c r="BI56" s="40"/>
      <c r="BJ56" s="40" t="s">
        <v>95</v>
      </c>
      <c r="BK56" s="31"/>
      <c r="BL56" s="16">
        <f t="shared" si="218"/>
        <v>0</v>
      </c>
      <c r="BM56" s="16">
        <f t="shared" si="219"/>
        <v>1</v>
      </c>
      <c r="BN56" s="16">
        <f t="shared" si="220"/>
        <v>0</v>
      </c>
      <c r="BO56" s="16">
        <f t="shared" si="221"/>
        <v>1</v>
      </c>
      <c r="BP56" s="16">
        <f t="shared" si="222"/>
        <v>100</v>
      </c>
      <c r="BQ56" s="16">
        <f t="shared" si="223"/>
        <v>0</v>
      </c>
      <c r="BR56" s="16">
        <f t="shared" si="224"/>
        <v>0</v>
      </c>
      <c r="BS56" s="16">
        <f t="shared" si="225"/>
        <v>0</v>
      </c>
      <c r="BT56" s="16">
        <f t="shared" si="226"/>
        <v>0</v>
      </c>
      <c r="BU56" s="16">
        <f t="shared" si="227"/>
        <v>0</v>
      </c>
      <c r="BV56" s="16">
        <f t="shared" si="228"/>
        <v>0</v>
      </c>
      <c r="BW56" s="16">
        <f t="shared" si="229"/>
        <v>0</v>
      </c>
      <c r="BX56" s="16">
        <f t="shared" si="230"/>
        <v>0</v>
      </c>
      <c r="BY56" s="16">
        <f t="shared" si="231"/>
        <v>0</v>
      </c>
      <c r="BZ56" s="16">
        <f t="shared" si="232"/>
        <v>0</v>
      </c>
      <c r="CA56" s="16">
        <f t="shared" si="233"/>
        <v>0</v>
      </c>
      <c r="CB56" s="16">
        <f t="shared" si="234"/>
        <v>0</v>
      </c>
      <c r="CC56" s="16">
        <f t="shared" si="235"/>
        <v>0</v>
      </c>
      <c r="CD56" s="16">
        <f t="shared" si="236"/>
        <v>102</v>
      </c>
      <c r="CE56" s="16">
        <f t="shared" si="237"/>
        <v>1</v>
      </c>
      <c r="CF56" s="16">
        <f t="shared" si="238"/>
        <v>2</v>
      </c>
      <c r="CG56" s="32">
        <f t="shared" si="239"/>
        <v>1</v>
      </c>
      <c r="CH56" s="90">
        <f t="shared" si="240"/>
        <v>3</v>
      </c>
      <c r="CI56" s="93"/>
      <c r="CJ56" s="98"/>
      <c r="CK56" s="85"/>
      <c r="CL56" s="40"/>
      <c r="CM56" s="39"/>
      <c r="CN56" s="40"/>
      <c r="CO56" s="40"/>
      <c r="CP56" s="39"/>
      <c r="CQ56" s="40"/>
      <c r="CR56" s="40"/>
      <c r="CS56" s="39"/>
      <c r="CT56" s="40"/>
      <c r="CU56" s="40"/>
      <c r="CV56" s="87"/>
      <c r="CW56" s="40"/>
      <c r="CX56" s="40"/>
      <c r="CY56" s="39"/>
      <c r="CZ56" s="38"/>
      <c r="DA56" s="38"/>
      <c r="DB56" s="16"/>
      <c r="DC56" s="16">
        <f t="shared" si="241"/>
        <v>0</v>
      </c>
      <c r="DD56" s="16">
        <f t="shared" si="242"/>
        <v>0</v>
      </c>
      <c r="DE56" s="16">
        <f t="shared" si="243"/>
        <v>0</v>
      </c>
      <c r="DF56" s="16">
        <f t="shared" si="244"/>
        <v>0</v>
      </c>
      <c r="DG56" s="16">
        <f t="shared" si="245"/>
        <v>0</v>
      </c>
      <c r="DH56" s="16">
        <f t="shared" si="246"/>
        <v>0</v>
      </c>
      <c r="DI56" s="16">
        <f t="shared" si="247"/>
        <v>0</v>
      </c>
      <c r="DJ56" s="16">
        <f t="shared" si="248"/>
        <v>0</v>
      </c>
      <c r="DK56" s="16">
        <f t="shared" si="249"/>
        <v>0</v>
      </c>
      <c r="DL56" s="16">
        <f t="shared" si="250"/>
        <v>0</v>
      </c>
      <c r="DM56" s="16">
        <f t="shared" si="251"/>
        <v>0</v>
      </c>
      <c r="DN56" s="16">
        <f t="shared" si="252"/>
        <v>0</v>
      </c>
      <c r="DO56" s="16">
        <f t="shared" si="253"/>
        <v>0</v>
      </c>
      <c r="DP56" s="16">
        <f t="shared" si="254"/>
        <v>0</v>
      </c>
      <c r="DQ56" s="16">
        <f t="shared" si="255"/>
        <v>0</v>
      </c>
      <c r="DR56" s="16">
        <f t="shared" si="256"/>
        <v>0</v>
      </c>
      <c r="DS56" s="16">
        <f t="shared" si="257"/>
        <v>0</v>
      </c>
      <c r="DT56" s="16">
        <f t="shared" si="258"/>
        <v>0</v>
      </c>
      <c r="DU56" s="16">
        <f t="shared" si="259"/>
        <v>0</v>
      </c>
      <c r="DV56" s="16">
        <f t="shared" si="260"/>
        <v>0</v>
      </c>
      <c r="DW56" s="16">
        <f t="shared" si="261"/>
        <v>0</v>
      </c>
      <c r="DX56" s="32">
        <f t="shared" si="262"/>
        <v>1</v>
      </c>
      <c r="DY56" s="32">
        <f t="shared" si="263"/>
        <v>3</v>
      </c>
      <c r="EA56" s="106"/>
    </row>
    <row r="57" spans="1:131" s="9" customFormat="1" x14ac:dyDescent="0.2">
      <c r="A57" s="121">
        <f t="shared" si="176"/>
        <v>34398</v>
      </c>
      <c r="B57" s="129">
        <v>29</v>
      </c>
      <c r="C57" s="111" t="s">
        <v>183</v>
      </c>
      <c r="D57" s="97">
        <v>505869</v>
      </c>
      <c r="E57" s="96" t="s">
        <v>4</v>
      </c>
      <c r="F57" s="40" t="s">
        <v>4</v>
      </c>
      <c r="G57" s="117" t="s">
        <v>4</v>
      </c>
      <c r="H57" s="88"/>
      <c r="I57" s="40" t="s">
        <v>4</v>
      </c>
      <c r="J57" s="39" t="s">
        <v>4</v>
      </c>
      <c r="K57" s="40" t="s">
        <v>4</v>
      </c>
      <c r="L57" s="128" t="s">
        <v>5</v>
      </c>
      <c r="M57" s="39" t="s">
        <v>4</v>
      </c>
      <c r="N57" s="40" t="s">
        <v>4</v>
      </c>
      <c r="O57" s="85" t="s">
        <v>4</v>
      </c>
      <c r="P57" s="39" t="s">
        <v>4</v>
      </c>
      <c r="Q57" s="40" t="s">
        <v>4</v>
      </c>
      <c r="R57" s="40" t="s">
        <v>4</v>
      </c>
      <c r="S57" s="39" t="s">
        <v>4</v>
      </c>
      <c r="T57" s="16" t="s">
        <v>4</v>
      </c>
      <c r="U57" s="16" t="s">
        <v>4</v>
      </c>
      <c r="V57" s="110"/>
      <c r="W57" s="16">
        <f t="shared" si="193"/>
        <v>0</v>
      </c>
      <c r="X57" s="16">
        <f t="shared" si="177"/>
        <v>0</v>
      </c>
      <c r="Y57" s="16">
        <f t="shared" si="178"/>
        <v>0</v>
      </c>
      <c r="Z57" s="16">
        <f t="shared" si="179"/>
        <v>0</v>
      </c>
      <c r="AA57" s="16">
        <f t="shared" si="180"/>
        <v>0</v>
      </c>
      <c r="AB57" s="16">
        <f t="shared" si="181"/>
        <v>0</v>
      </c>
      <c r="AC57" s="16">
        <f t="shared" si="182"/>
        <v>0</v>
      </c>
      <c r="AD57" s="16">
        <f t="shared" si="183"/>
        <v>100</v>
      </c>
      <c r="AE57" s="16">
        <f t="shared" si="184"/>
        <v>0</v>
      </c>
      <c r="AF57" s="16">
        <f t="shared" si="185"/>
        <v>0</v>
      </c>
      <c r="AG57" s="16">
        <f t="shared" si="264"/>
        <v>0</v>
      </c>
      <c r="AH57" s="16">
        <f t="shared" si="186"/>
        <v>0</v>
      </c>
      <c r="AI57" s="16">
        <f t="shared" si="187"/>
        <v>0</v>
      </c>
      <c r="AJ57" s="16">
        <f t="shared" si="188"/>
        <v>0</v>
      </c>
      <c r="AK57" s="16">
        <f t="shared" si="189"/>
        <v>0</v>
      </c>
      <c r="AL57" s="16">
        <f t="shared" si="190"/>
        <v>0</v>
      </c>
      <c r="AM57" s="16">
        <f t="shared" si="191"/>
        <v>0</v>
      </c>
      <c r="AN57" s="16">
        <f t="shared" si="192"/>
        <v>0</v>
      </c>
      <c r="AO57" s="16">
        <f t="shared" si="161"/>
        <v>100</v>
      </c>
      <c r="AP57" s="32">
        <f t="shared" si="162"/>
        <v>1</v>
      </c>
      <c r="AQ57" s="90">
        <f t="shared" si="163"/>
        <v>0</v>
      </c>
      <c r="AR57" s="92"/>
      <c r="AS57" s="111" t="s">
        <v>183</v>
      </c>
      <c r="AT57" s="110"/>
      <c r="AU57" s="151" t="s">
        <v>4</v>
      </c>
      <c r="AV57" s="87" t="s">
        <v>4</v>
      </c>
      <c r="AW57" s="40" t="s">
        <v>4</v>
      </c>
      <c r="AX57" s="40" t="s">
        <v>4</v>
      </c>
      <c r="AY57" s="39" t="s">
        <v>4</v>
      </c>
      <c r="AZ57" s="40" t="s">
        <v>4</v>
      </c>
      <c r="BA57" s="40" t="s">
        <v>4</v>
      </c>
      <c r="BB57" s="86" t="s">
        <v>4</v>
      </c>
      <c r="BC57" s="101"/>
      <c r="BD57" s="40"/>
      <c r="BE57" s="30"/>
      <c r="BF57" s="40"/>
      <c r="BG57" s="40"/>
      <c r="BH57" s="39"/>
      <c r="BI57" s="40"/>
      <c r="BJ57" s="40"/>
      <c r="BK57" s="31"/>
      <c r="BL57" s="16">
        <f t="shared" si="218"/>
        <v>0</v>
      </c>
      <c r="BM57" s="16">
        <f t="shared" si="219"/>
        <v>0</v>
      </c>
      <c r="BN57" s="16">
        <f t="shared" si="220"/>
        <v>0</v>
      </c>
      <c r="BO57" s="16">
        <f t="shared" si="221"/>
        <v>0</v>
      </c>
      <c r="BP57" s="16">
        <f t="shared" si="222"/>
        <v>0</v>
      </c>
      <c r="BQ57" s="16">
        <f t="shared" si="223"/>
        <v>0</v>
      </c>
      <c r="BR57" s="16">
        <f t="shared" si="224"/>
        <v>0</v>
      </c>
      <c r="BS57" s="16">
        <f t="shared" si="225"/>
        <v>0</v>
      </c>
      <c r="BT57" s="16">
        <f t="shared" si="226"/>
        <v>0</v>
      </c>
      <c r="BU57" s="16">
        <f t="shared" si="227"/>
        <v>0</v>
      </c>
      <c r="BV57" s="16">
        <f t="shared" si="228"/>
        <v>0</v>
      </c>
      <c r="BW57" s="16">
        <f t="shared" si="229"/>
        <v>0</v>
      </c>
      <c r="BX57" s="16">
        <f t="shared" si="230"/>
        <v>0</v>
      </c>
      <c r="BY57" s="16">
        <f t="shared" si="231"/>
        <v>0</v>
      </c>
      <c r="BZ57" s="16">
        <f t="shared" si="232"/>
        <v>0</v>
      </c>
      <c r="CA57" s="16">
        <f t="shared" si="233"/>
        <v>0</v>
      </c>
      <c r="CB57" s="16">
        <f t="shared" si="234"/>
        <v>0</v>
      </c>
      <c r="CC57" s="16">
        <f t="shared" si="235"/>
        <v>0</v>
      </c>
      <c r="CD57" s="16">
        <f t="shared" si="236"/>
        <v>0</v>
      </c>
      <c r="CE57" s="16">
        <f t="shared" si="237"/>
        <v>0</v>
      </c>
      <c r="CF57" s="16">
        <f t="shared" si="238"/>
        <v>0</v>
      </c>
      <c r="CG57" s="32">
        <f t="shared" si="239"/>
        <v>1</v>
      </c>
      <c r="CH57" s="90">
        <f t="shared" si="240"/>
        <v>0</v>
      </c>
      <c r="CI57" s="93"/>
      <c r="CJ57" s="98"/>
      <c r="CK57" s="85"/>
      <c r="CL57" s="40"/>
      <c r="CM57" s="39"/>
      <c r="CN57" s="40"/>
      <c r="CO57" s="40"/>
      <c r="CP57" s="39"/>
      <c r="CQ57" s="40"/>
      <c r="CR57" s="40"/>
      <c r="CS57" s="39"/>
      <c r="CT57" s="40"/>
      <c r="CU57" s="40"/>
      <c r="CV57" s="87"/>
      <c r="CW57" s="40"/>
      <c r="CX57" s="40"/>
      <c r="CY57" s="39"/>
      <c r="CZ57" s="38"/>
      <c r="DA57" s="38"/>
      <c r="DB57" s="16"/>
      <c r="DC57" s="16">
        <f t="shared" si="241"/>
        <v>0</v>
      </c>
      <c r="DD57" s="16">
        <f t="shared" si="242"/>
        <v>0</v>
      </c>
      <c r="DE57" s="16">
        <f t="shared" si="243"/>
        <v>0</v>
      </c>
      <c r="DF57" s="16">
        <f t="shared" si="244"/>
        <v>0</v>
      </c>
      <c r="DG57" s="16">
        <f t="shared" si="245"/>
        <v>0</v>
      </c>
      <c r="DH57" s="16">
        <f t="shared" si="246"/>
        <v>0</v>
      </c>
      <c r="DI57" s="16">
        <f t="shared" si="247"/>
        <v>0</v>
      </c>
      <c r="DJ57" s="16">
        <f t="shared" si="248"/>
        <v>0</v>
      </c>
      <c r="DK57" s="16">
        <f t="shared" si="249"/>
        <v>0</v>
      </c>
      <c r="DL57" s="16">
        <f t="shared" si="250"/>
        <v>0</v>
      </c>
      <c r="DM57" s="16">
        <f t="shared" si="251"/>
        <v>0</v>
      </c>
      <c r="DN57" s="16">
        <f t="shared" si="252"/>
        <v>0</v>
      </c>
      <c r="DO57" s="16">
        <f t="shared" si="253"/>
        <v>0</v>
      </c>
      <c r="DP57" s="16">
        <f t="shared" si="254"/>
        <v>0</v>
      </c>
      <c r="DQ57" s="16">
        <f t="shared" si="255"/>
        <v>0</v>
      </c>
      <c r="DR57" s="16">
        <f t="shared" si="256"/>
        <v>0</v>
      </c>
      <c r="DS57" s="16">
        <f t="shared" si="257"/>
        <v>0</v>
      </c>
      <c r="DT57" s="16">
        <f t="shared" si="258"/>
        <v>0</v>
      </c>
      <c r="DU57" s="16">
        <f t="shared" si="259"/>
        <v>0</v>
      </c>
      <c r="DV57" s="16">
        <f t="shared" si="260"/>
        <v>0</v>
      </c>
      <c r="DW57" s="16">
        <f t="shared" si="261"/>
        <v>0</v>
      </c>
      <c r="DX57" s="32">
        <f t="shared" si="262"/>
        <v>1</v>
      </c>
      <c r="DY57" s="32">
        <f t="shared" si="263"/>
        <v>0</v>
      </c>
      <c r="EA57" s="106"/>
    </row>
    <row r="58" spans="1:131" s="9" customFormat="1" x14ac:dyDescent="0.2">
      <c r="A58" s="121">
        <f t="shared" si="176"/>
        <v>34398</v>
      </c>
      <c r="B58" s="129">
        <v>30</v>
      </c>
      <c r="C58" s="111" t="s">
        <v>184</v>
      </c>
      <c r="D58" s="97">
        <v>482619</v>
      </c>
      <c r="E58" s="96" t="s">
        <v>4</v>
      </c>
      <c r="F58" s="40" t="s">
        <v>6</v>
      </c>
      <c r="G58" s="117" t="s">
        <v>4</v>
      </c>
      <c r="H58" s="88"/>
      <c r="I58" s="40" t="s">
        <v>4</v>
      </c>
      <c r="J58" s="39" t="s">
        <v>4</v>
      </c>
      <c r="K58" s="40" t="s">
        <v>4</v>
      </c>
      <c r="L58" s="128" t="s">
        <v>4</v>
      </c>
      <c r="M58" s="39" t="s">
        <v>4</v>
      </c>
      <c r="N58" s="40" t="s">
        <v>4</v>
      </c>
      <c r="O58" s="85" t="s">
        <v>4</v>
      </c>
      <c r="P58" s="39" t="s">
        <v>4</v>
      </c>
      <c r="Q58" s="40" t="s">
        <v>95</v>
      </c>
      <c r="R58" s="40" t="s">
        <v>95</v>
      </c>
      <c r="S58" s="39" t="s">
        <v>4</v>
      </c>
      <c r="T58" s="16" t="s">
        <v>4</v>
      </c>
      <c r="U58" s="16" t="s">
        <v>95</v>
      </c>
      <c r="V58" s="110"/>
      <c r="W58" s="16">
        <f t="shared" si="193"/>
        <v>0</v>
      </c>
      <c r="X58" s="16">
        <f t="shared" si="177"/>
        <v>1</v>
      </c>
      <c r="Y58" s="16">
        <f t="shared" si="178"/>
        <v>0</v>
      </c>
      <c r="Z58" s="16">
        <f t="shared" si="179"/>
        <v>0</v>
      </c>
      <c r="AA58" s="16">
        <f t="shared" si="180"/>
        <v>0</v>
      </c>
      <c r="AB58" s="16">
        <f t="shared" si="181"/>
        <v>0</v>
      </c>
      <c r="AC58" s="16">
        <f t="shared" si="182"/>
        <v>0</v>
      </c>
      <c r="AD58" s="16">
        <f t="shared" si="183"/>
        <v>0</v>
      </c>
      <c r="AE58" s="16">
        <f t="shared" si="184"/>
        <v>0</v>
      </c>
      <c r="AF58" s="16">
        <f t="shared" si="185"/>
        <v>0</v>
      </c>
      <c r="AG58" s="16">
        <f t="shared" si="264"/>
        <v>0</v>
      </c>
      <c r="AH58" s="16">
        <f t="shared" si="186"/>
        <v>0</v>
      </c>
      <c r="AI58" s="16">
        <f t="shared" si="187"/>
        <v>0</v>
      </c>
      <c r="AJ58" s="16">
        <f t="shared" si="188"/>
        <v>0</v>
      </c>
      <c r="AK58" s="16">
        <f t="shared" si="189"/>
        <v>0</v>
      </c>
      <c r="AL58" s="16">
        <f t="shared" si="190"/>
        <v>0</v>
      </c>
      <c r="AM58" s="16">
        <f t="shared" si="191"/>
        <v>0</v>
      </c>
      <c r="AN58" s="16">
        <f t="shared" si="192"/>
        <v>0</v>
      </c>
      <c r="AO58" s="16">
        <f t="shared" si="161"/>
        <v>1</v>
      </c>
      <c r="AP58" s="32">
        <f t="shared" si="162"/>
        <v>0</v>
      </c>
      <c r="AQ58" s="90">
        <f t="shared" si="163"/>
        <v>1</v>
      </c>
      <c r="AR58" s="92"/>
      <c r="AS58" s="111" t="s">
        <v>184</v>
      </c>
      <c r="AT58" s="110"/>
      <c r="AU58" s="151" t="s">
        <v>4</v>
      </c>
      <c r="AV58" s="87" t="s">
        <v>4</v>
      </c>
      <c r="AW58" s="40" t="s">
        <v>4</v>
      </c>
      <c r="AX58" s="40" t="s">
        <v>4</v>
      </c>
      <c r="AY58" s="39" t="s">
        <v>6</v>
      </c>
      <c r="AZ58" s="40" t="s">
        <v>4</v>
      </c>
      <c r="BA58" s="40" t="s">
        <v>4</v>
      </c>
      <c r="BB58" s="86" t="s">
        <v>4</v>
      </c>
      <c r="BC58" s="101"/>
      <c r="BD58" s="40"/>
      <c r="BE58" s="30"/>
      <c r="BF58" s="40"/>
      <c r="BG58" s="40"/>
      <c r="BH58" s="39"/>
      <c r="BI58" s="40"/>
      <c r="BJ58" s="40"/>
      <c r="BK58" s="31"/>
      <c r="BL58" s="16">
        <f t="shared" si="218"/>
        <v>0</v>
      </c>
      <c r="BM58" s="16">
        <f t="shared" si="219"/>
        <v>0</v>
      </c>
      <c r="BN58" s="16">
        <f t="shared" si="220"/>
        <v>0</v>
      </c>
      <c r="BO58" s="16">
        <f t="shared" si="221"/>
        <v>0</v>
      </c>
      <c r="BP58" s="16">
        <f t="shared" si="222"/>
        <v>0</v>
      </c>
      <c r="BQ58" s="16">
        <f t="shared" si="223"/>
        <v>1</v>
      </c>
      <c r="BR58" s="16">
        <f t="shared" si="224"/>
        <v>0</v>
      </c>
      <c r="BS58" s="16">
        <f t="shared" si="225"/>
        <v>0</v>
      </c>
      <c r="BT58" s="16">
        <f t="shared" si="226"/>
        <v>0</v>
      </c>
      <c r="BU58" s="16">
        <f t="shared" si="227"/>
        <v>0</v>
      </c>
      <c r="BV58" s="16">
        <f t="shared" si="228"/>
        <v>0</v>
      </c>
      <c r="BW58" s="16">
        <f t="shared" si="229"/>
        <v>0</v>
      </c>
      <c r="BX58" s="16">
        <f t="shared" si="230"/>
        <v>0</v>
      </c>
      <c r="BY58" s="16">
        <f t="shared" si="231"/>
        <v>0</v>
      </c>
      <c r="BZ58" s="16">
        <f t="shared" si="232"/>
        <v>0</v>
      </c>
      <c r="CA58" s="16">
        <f t="shared" si="233"/>
        <v>0</v>
      </c>
      <c r="CB58" s="16">
        <f t="shared" si="234"/>
        <v>0</v>
      </c>
      <c r="CC58" s="16">
        <f t="shared" si="235"/>
        <v>0</v>
      </c>
      <c r="CD58" s="16">
        <f t="shared" si="236"/>
        <v>1</v>
      </c>
      <c r="CE58" s="16">
        <f t="shared" si="237"/>
        <v>0</v>
      </c>
      <c r="CF58" s="16">
        <f t="shared" si="238"/>
        <v>1</v>
      </c>
      <c r="CG58" s="32">
        <f t="shared" si="239"/>
        <v>0</v>
      </c>
      <c r="CH58" s="90">
        <f t="shared" si="240"/>
        <v>2</v>
      </c>
      <c r="CI58" s="93"/>
      <c r="CJ58" s="98"/>
      <c r="CK58" s="85"/>
      <c r="CL58" s="40"/>
      <c r="CM58" s="39"/>
      <c r="CN58" s="40"/>
      <c r="CO58" s="40"/>
      <c r="CP58" s="39"/>
      <c r="CQ58" s="40"/>
      <c r="CR58" s="40"/>
      <c r="CS58" s="39"/>
      <c r="CT58" s="40"/>
      <c r="CU58" s="40"/>
      <c r="CV58" s="87"/>
      <c r="CW58" s="40"/>
      <c r="CX58" s="40"/>
      <c r="CY58" s="39"/>
      <c r="CZ58" s="38"/>
      <c r="DA58" s="38"/>
      <c r="DB58" s="16"/>
      <c r="DC58" s="16">
        <f t="shared" si="241"/>
        <v>0</v>
      </c>
      <c r="DD58" s="16">
        <f t="shared" si="242"/>
        <v>0</v>
      </c>
      <c r="DE58" s="16">
        <f t="shared" si="243"/>
        <v>0</v>
      </c>
      <c r="DF58" s="16">
        <f t="shared" si="244"/>
        <v>0</v>
      </c>
      <c r="DG58" s="16">
        <f t="shared" si="245"/>
        <v>0</v>
      </c>
      <c r="DH58" s="16">
        <f t="shared" si="246"/>
        <v>0</v>
      </c>
      <c r="DI58" s="16">
        <f t="shared" si="247"/>
        <v>0</v>
      </c>
      <c r="DJ58" s="16">
        <f t="shared" si="248"/>
        <v>0</v>
      </c>
      <c r="DK58" s="16">
        <f t="shared" si="249"/>
        <v>0</v>
      </c>
      <c r="DL58" s="16">
        <f t="shared" si="250"/>
        <v>0</v>
      </c>
      <c r="DM58" s="16">
        <f t="shared" si="251"/>
        <v>0</v>
      </c>
      <c r="DN58" s="16">
        <f t="shared" si="252"/>
        <v>0</v>
      </c>
      <c r="DO58" s="16">
        <f t="shared" si="253"/>
        <v>0</v>
      </c>
      <c r="DP58" s="16">
        <f t="shared" si="254"/>
        <v>0</v>
      </c>
      <c r="DQ58" s="16">
        <f t="shared" si="255"/>
        <v>0</v>
      </c>
      <c r="DR58" s="16">
        <f t="shared" si="256"/>
        <v>0</v>
      </c>
      <c r="DS58" s="16">
        <f t="shared" si="257"/>
        <v>0</v>
      </c>
      <c r="DT58" s="16">
        <f t="shared" si="258"/>
        <v>0</v>
      </c>
      <c r="DU58" s="16">
        <f t="shared" si="259"/>
        <v>0</v>
      </c>
      <c r="DV58" s="16">
        <f t="shared" si="260"/>
        <v>0</v>
      </c>
      <c r="DW58" s="16">
        <f t="shared" si="261"/>
        <v>0</v>
      </c>
      <c r="DX58" s="32">
        <f t="shared" si="262"/>
        <v>0</v>
      </c>
      <c r="DY58" s="32">
        <f t="shared" si="263"/>
        <v>2</v>
      </c>
      <c r="EA58" s="106"/>
    </row>
    <row r="66" spans="1:131" x14ac:dyDescent="0.2">
      <c r="C66" t="s">
        <v>235</v>
      </c>
    </row>
    <row r="68" spans="1:131" s="9" customFormat="1" x14ac:dyDescent="0.2">
      <c r="A68" s="119">
        <v>34397</v>
      </c>
      <c r="B68" s="138">
        <v>16</v>
      </c>
      <c r="C68" s="139" t="s">
        <v>195</v>
      </c>
      <c r="D68" s="113">
        <v>532140</v>
      </c>
      <c r="E68" s="96" t="s">
        <v>4</v>
      </c>
      <c r="F68" s="40" t="s">
        <v>4</v>
      </c>
      <c r="G68" s="117" t="s">
        <v>4</v>
      </c>
      <c r="H68" s="88"/>
      <c r="I68" s="40" t="s">
        <v>6</v>
      </c>
      <c r="J68" s="39" t="s">
        <v>4</v>
      </c>
      <c r="K68" s="40" t="s">
        <v>4</v>
      </c>
      <c r="L68" s="128" t="s">
        <v>4</v>
      </c>
      <c r="M68" s="39" t="s">
        <v>4</v>
      </c>
      <c r="N68" s="40" t="s">
        <v>4</v>
      </c>
      <c r="O68" s="85" t="s">
        <v>4</v>
      </c>
      <c r="P68" s="39" t="s">
        <v>4</v>
      </c>
      <c r="Q68" s="40" t="s">
        <v>4</v>
      </c>
      <c r="R68" s="40" t="s">
        <v>201</v>
      </c>
      <c r="S68" s="39"/>
      <c r="T68" s="40"/>
      <c r="U68" s="16"/>
      <c r="V68" s="110"/>
      <c r="W68" s="16">
        <f t="shared" ref="W68:AN68" si="265">IF(E68="L",1,(IF(E68="A",100,0)))</f>
        <v>0</v>
      </c>
      <c r="X68" s="16">
        <f t="shared" si="265"/>
        <v>0</v>
      </c>
      <c r="Y68" s="16">
        <f t="shared" si="265"/>
        <v>0</v>
      </c>
      <c r="Z68" s="16">
        <f t="shared" si="265"/>
        <v>0</v>
      </c>
      <c r="AA68" s="16">
        <f t="shared" si="265"/>
        <v>1</v>
      </c>
      <c r="AB68" s="16">
        <f t="shared" si="265"/>
        <v>0</v>
      </c>
      <c r="AC68" s="16">
        <f t="shared" si="265"/>
        <v>0</v>
      </c>
      <c r="AD68" s="16">
        <f t="shared" si="265"/>
        <v>0</v>
      </c>
      <c r="AE68" s="16">
        <f t="shared" si="265"/>
        <v>0</v>
      </c>
      <c r="AF68" s="16">
        <f t="shared" si="265"/>
        <v>0</v>
      </c>
      <c r="AG68" s="16">
        <f t="shared" si="265"/>
        <v>0</v>
      </c>
      <c r="AH68" s="16">
        <f t="shared" si="265"/>
        <v>0</v>
      </c>
      <c r="AI68" s="16">
        <f t="shared" si="265"/>
        <v>0</v>
      </c>
      <c r="AJ68" s="16">
        <f t="shared" si="265"/>
        <v>0</v>
      </c>
      <c r="AK68" s="16">
        <f t="shared" si="265"/>
        <v>0</v>
      </c>
      <c r="AL68" s="16">
        <f t="shared" si="265"/>
        <v>0</v>
      </c>
      <c r="AM68" s="16">
        <f t="shared" si="265"/>
        <v>0</v>
      </c>
      <c r="AN68" s="16">
        <f t="shared" si="265"/>
        <v>0</v>
      </c>
      <c r="AO68" s="16">
        <f t="shared" ref="AO68:AO74" si="266">SUM(W68:AN68)</f>
        <v>1</v>
      </c>
      <c r="AP68" s="32">
        <f t="shared" ref="AP68:AP74" si="267">INT(AO68/100)</f>
        <v>0</v>
      </c>
      <c r="AQ68" s="90">
        <f t="shared" ref="AQ68:AQ74" si="268">AO68-(AP68*100)</f>
        <v>1</v>
      </c>
      <c r="AR68" s="92"/>
      <c r="AS68" s="114" t="s">
        <v>195</v>
      </c>
      <c r="AT68" s="110"/>
      <c r="AU68" s="40"/>
      <c r="AV68" s="87"/>
      <c r="AW68" s="40"/>
      <c r="AX68" s="40"/>
      <c r="AY68" s="39"/>
      <c r="AZ68" s="40"/>
      <c r="BA68" s="40"/>
      <c r="BB68" s="39"/>
      <c r="BC68" s="101"/>
      <c r="BD68" s="40"/>
      <c r="BE68" s="30"/>
      <c r="BF68" s="40"/>
      <c r="BG68" s="40"/>
      <c r="BH68" s="39"/>
      <c r="BI68" s="40"/>
      <c r="BJ68" s="40"/>
      <c r="BK68" s="31"/>
      <c r="BL68" s="16">
        <f t="shared" ref="BL68:CC68" si="269">IF(AT68="L",1,(IF(AT68="A",100,0)))</f>
        <v>0</v>
      </c>
      <c r="BM68" s="16">
        <f t="shared" si="269"/>
        <v>0</v>
      </c>
      <c r="BN68" s="16">
        <f t="shared" si="269"/>
        <v>0</v>
      </c>
      <c r="BO68" s="16">
        <f t="shared" si="269"/>
        <v>0</v>
      </c>
      <c r="BP68" s="16">
        <f t="shared" si="269"/>
        <v>0</v>
      </c>
      <c r="BQ68" s="16">
        <f t="shared" si="269"/>
        <v>0</v>
      </c>
      <c r="BR68" s="16">
        <f t="shared" si="269"/>
        <v>0</v>
      </c>
      <c r="BS68" s="16">
        <f t="shared" si="269"/>
        <v>0</v>
      </c>
      <c r="BT68" s="16">
        <f t="shared" si="269"/>
        <v>0</v>
      </c>
      <c r="BU68" s="16">
        <f t="shared" si="269"/>
        <v>0</v>
      </c>
      <c r="BV68" s="16">
        <f t="shared" si="269"/>
        <v>0</v>
      </c>
      <c r="BW68" s="16">
        <f t="shared" si="269"/>
        <v>0</v>
      </c>
      <c r="BX68" s="16">
        <f t="shared" si="269"/>
        <v>0</v>
      </c>
      <c r="BY68" s="16">
        <f t="shared" si="269"/>
        <v>0</v>
      </c>
      <c r="BZ68" s="16">
        <f t="shared" si="269"/>
        <v>0</v>
      </c>
      <c r="CA68" s="16">
        <f t="shared" si="269"/>
        <v>0</v>
      </c>
      <c r="CB68" s="16">
        <f t="shared" si="269"/>
        <v>0</v>
      </c>
      <c r="CC68" s="16">
        <f t="shared" si="269"/>
        <v>0</v>
      </c>
      <c r="CD68" s="16">
        <f t="shared" ref="CD68:CD74" si="270">SUM(BM68:CC68)</f>
        <v>0</v>
      </c>
      <c r="CE68" s="16">
        <f t="shared" ref="CE68:CE74" si="271">INT(CD68/100)</f>
        <v>0</v>
      </c>
      <c r="CF68" s="16">
        <f t="shared" ref="CF68:CF74" si="272">CD68-(CE68*100)</f>
        <v>0</v>
      </c>
      <c r="CG68" s="32">
        <f t="shared" ref="CG68:CH68" si="273">CE68+AP68</f>
        <v>0</v>
      </c>
      <c r="CH68" s="90">
        <f t="shared" si="273"/>
        <v>1</v>
      </c>
      <c r="CI68" s="93"/>
      <c r="CJ68" s="98"/>
      <c r="CK68" s="85"/>
      <c r="CL68" s="40"/>
      <c r="CM68" s="39"/>
      <c r="CN68" s="40"/>
      <c r="CO68" s="40"/>
      <c r="CP68" s="39"/>
      <c r="CQ68" s="40"/>
      <c r="CR68" s="40"/>
      <c r="CS68" s="39"/>
      <c r="CT68" s="40"/>
      <c r="CU68" s="40"/>
      <c r="CV68" s="87"/>
      <c r="CW68" s="40"/>
      <c r="CX68" s="40"/>
      <c r="CY68" s="39"/>
      <c r="CZ68" s="38"/>
      <c r="DA68" s="38"/>
      <c r="DB68" s="16"/>
      <c r="DC68" s="16">
        <f t="shared" ref="DC68:DT68" si="274">IF(CK68="L",1,(IF(CK68="A",100,0)))</f>
        <v>0</v>
      </c>
      <c r="DD68" s="16">
        <f t="shared" si="274"/>
        <v>0</v>
      </c>
      <c r="DE68" s="16">
        <f t="shared" si="274"/>
        <v>0</v>
      </c>
      <c r="DF68" s="16">
        <f t="shared" si="274"/>
        <v>0</v>
      </c>
      <c r="DG68" s="16">
        <f t="shared" si="274"/>
        <v>0</v>
      </c>
      <c r="DH68" s="16">
        <f t="shared" si="274"/>
        <v>0</v>
      </c>
      <c r="DI68" s="16">
        <f t="shared" si="274"/>
        <v>0</v>
      </c>
      <c r="DJ68" s="16">
        <f t="shared" si="274"/>
        <v>0</v>
      </c>
      <c r="DK68" s="16">
        <f t="shared" si="274"/>
        <v>0</v>
      </c>
      <c r="DL68" s="16">
        <f t="shared" si="274"/>
        <v>0</v>
      </c>
      <c r="DM68" s="16">
        <f t="shared" si="274"/>
        <v>0</v>
      </c>
      <c r="DN68" s="16">
        <f t="shared" si="274"/>
        <v>0</v>
      </c>
      <c r="DO68" s="16">
        <f t="shared" si="274"/>
        <v>0</v>
      </c>
      <c r="DP68" s="16">
        <f t="shared" si="274"/>
        <v>0</v>
      </c>
      <c r="DQ68" s="16">
        <f t="shared" si="274"/>
        <v>0</v>
      </c>
      <c r="DR68" s="16">
        <f t="shared" si="274"/>
        <v>0</v>
      </c>
      <c r="DS68" s="16">
        <f t="shared" si="274"/>
        <v>0</v>
      </c>
      <c r="DT68" s="16">
        <f t="shared" si="274"/>
        <v>0</v>
      </c>
      <c r="DU68" s="16">
        <f t="shared" ref="DU68:DU74" si="275">SUM(DC68:DT68)</f>
        <v>0</v>
      </c>
      <c r="DV68" s="16">
        <f t="shared" ref="DV68:DV74" si="276">INT(DU68/100)</f>
        <v>0</v>
      </c>
      <c r="DW68" s="16">
        <f t="shared" ref="DW68:DW74" si="277">DU68-(DV68*100)</f>
        <v>0</v>
      </c>
      <c r="DX68" s="32">
        <f t="shared" ref="DX68:DY68" si="278">DV68+CG68</f>
        <v>0</v>
      </c>
      <c r="DY68" s="32">
        <f t="shared" si="278"/>
        <v>1</v>
      </c>
      <c r="EA68" s="106"/>
    </row>
    <row r="69" spans="1:131" s="9" customFormat="1" x14ac:dyDescent="0.2">
      <c r="A69" s="119">
        <v>34397</v>
      </c>
      <c r="B69" s="138">
        <v>30</v>
      </c>
      <c r="C69" s="139" t="s">
        <v>151</v>
      </c>
      <c r="D69" s="113">
        <v>388626</v>
      </c>
      <c r="E69" s="96" t="s">
        <v>4</v>
      </c>
      <c r="F69" s="40" t="s">
        <v>4</v>
      </c>
      <c r="G69" s="117" t="s">
        <v>4</v>
      </c>
      <c r="H69" s="88"/>
      <c r="I69" s="40" t="s">
        <v>4</v>
      </c>
      <c r="J69" s="39" t="s">
        <v>4</v>
      </c>
      <c r="K69" s="40" t="s">
        <v>4</v>
      </c>
      <c r="L69" s="128" t="s">
        <v>4</v>
      </c>
      <c r="M69" s="39" t="s">
        <v>4</v>
      </c>
      <c r="N69" s="40" t="s">
        <v>4</v>
      </c>
      <c r="O69" s="85" t="s">
        <v>4</v>
      </c>
      <c r="P69" s="39" t="s">
        <v>4</v>
      </c>
      <c r="Q69" s="40" t="s">
        <v>4</v>
      </c>
      <c r="R69" s="40" t="s">
        <v>4</v>
      </c>
      <c r="S69" s="39" t="s">
        <v>4</v>
      </c>
      <c r="T69" s="16" t="s">
        <v>4</v>
      </c>
      <c r="U69" s="16" t="s">
        <v>4</v>
      </c>
      <c r="V69" s="110"/>
      <c r="W69" s="16">
        <f t="shared" ref="W69:AN69" si="279">IF(E69="L",1,(IF(E69="A",100,0)))</f>
        <v>0</v>
      </c>
      <c r="X69" s="16">
        <f t="shared" si="279"/>
        <v>0</v>
      </c>
      <c r="Y69" s="16">
        <f t="shared" si="279"/>
        <v>0</v>
      </c>
      <c r="Z69" s="16">
        <f t="shared" si="279"/>
        <v>0</v>
      </c>
      <c r="AA69" s="16">
        <f t="shared" si="279"/>
        <v>0</v>
      </c>
      <c r="AB69" s="16">
        <f t="shared" si="279"/>
        <v>0</v>
      </c>
      <c r="AC69" s="16">
        <f t="shared" si="279"/>
        <v>0</v>
      </c>
      <c r="AD69" s="16">
        <f t="shared" si="279"/>
        <v>0</v>
      </c>
      <c r="AE69" s="16">
        <f t="shared" si="279"/>
        <v>0</v>
      </c>
      <c r="AF69" s="16">
        <f t="shared" si="279"/>
        <v>0</v>
      </c>
      <c r="AG69" s="16">
        <f t="shared" si="279"/>
        <v>0</v>
      </c>
      <c r="AH69" s="16">
        <f t="shared" si="279"/>
        <v>0</v>
      </c>
      <c r="AI69" s="16">
        <f t="shared" si="279"/>
        <v>0</v>
      </c>
      <c r="AJ69" s="16">
        <f t="shared" si="279"/>
        <v>0</v>
      </c>
      <c r="AK69" s="16">
        <f t="shared" si="279"/>
        <v>0</v>
      </c>
      <c r="AL69" s="16">
        <f t="shared" si="279"/>
        <v>0</v>
      </c>
      <c r="AM69" s="16">
        <f t="shared" si="279"/>
        <v>0</v>
      </c>
      <c r="AN69" s="16">
        <f t="shared" si="279"/>
        <v>0</v>
      </c>
      <c r="AO69" s="16">
        <f t="shared" si="266"/>
        <v>0</v>
      </c>
      <c r="AP69" s="32">
        <f t="shared" si="267"/>
        <v>0</v>
      </c>
      <c r="AQ69" s="90">
        <f t="shared" si="268"/>
        <v>0</v>
      </c>
      <c r="AR69" s="92"/>
      <c r="AS69" s="114" t="s">
        <v>151</v>
      </c>
      <c r="AT69" s="110"/>
      <c r="AU69" s="40" t="s">
        <v>201</v>
      </c>
      <c r="AV69" s="87"/>
      <c r="AW69" s="40"/>
      <c r="AX69" s="40"/>
      <c r="AY69" s="39"/>
      <c r="AZ69" s="40"/>
      <c r="BA69" s="40"/>
      <c r="BB69" s="39"/>
      <c r="BC69" s="101"/>
      <c r="BD69" s="40"/>
      <c r="BE69" s="30"/>
      <c r="BF69" s="40"/>
      <c r="BG69" s="40"/>
      <c r="BH69" s="39"/>
      <c r="BI69" s="40"/>
      <c r="BJ69" s="40"/>
      <c r="BK69" s="31"/>
      <c r="BL69" s="16">
        <f t="shared" ref="BL69:CC69" si="280">IF(AT69="L",1,(IF(AT69="A",100,0)))</f>
        <v>0</v>
      </c>
      <c r="BM69" s="16">
        <f t="shared" si="280"/>
        <v>0</v>
      </c>
      <c r="BN69" s="16">
        <f t="shared" si="280"/>
        <v>0</v>
      </c>
      <c r="BO69" s="16">
        <f t="shared" si="280"/>
        <v>0</v>
      </c>
      <c r="BP69" s="16">
        <f t="shared" si="280"/>
        <v>0</v>
      </c>
      <c r="BQ69" s="16">
        <f t="shared" si="280"/>
        <v>0</v>
      </c>
      <c r="BR69" s="16">
        <f t="shared" si="280"/>
        <v>0</v>
      </c>
      <c r="BS69" s="16">
        <f t="shared" si="280"/>
        <v>0</v>
      </c>
      <c r="BT69" s="16">
        <f t="shared" si="280"/>
        <v>0</v>
      </c>
      <c r="BU69" s="16">
        <f t="shared" si="280"/>
        <v>0</v>
      </c>
      <c r="BV69" s="16">
        <f t="shared" si="280"/>
        <v>0</v>
      </c>
      <c r="BW69" s="16">
        <f t="shared" si="280"/>
        <v>0</v>
      </c>
      <c r="BX69" s="16">
        <f t="shared" si="280"/>
        <v>0</v>
      </c>
      <c r="BY69" s="16">
        <f t="shared" si="280"/>
        <v>0</v>
      </c>
      <c r="BZ69" s="16">
        <f t="shared" si="280"/>
        <v>0</v>
      </c>
      <c r="CA69" s="16">
        <f t="shared" si="280"/>
        <v>0</v>
      </c>
      <c r="CB69" s="16">
        <f t="shared" si="280"/>
        <v>0</v>
      </c>
      <c r="CC69" s="16">
        <f t="shared" si="280"/>
        <v>0</v>
      </c>
      <c r="CD69" s="16">
        <f t="shared" si="270"/>
        <v>0</v>
      </c>
      <c r="CE69" s="16">
        <f t="shared" si="271"/>
        <v>0</v>
      </c>
      <c r="CF69" s="16">
        <f t="shared" si="272"/>
        <v>0</v>
      </c>
      <c r="CG69" s="32">
        <f t="shared" ref="CG69:CH74" si="281">CE69+AP69</f>
        <v>0</v>
      </c>
      <c r="CH69" s="90">
        <f t="shared" si="281"/>
        <v>0</v>
      </c>
      <c r="CI69" s="93"/>
      <c r="CJ69" s="98"/>
      <c r="CK69" s="85"/>
      <c r="CL69" s="40"/>
      <c r="CM69" s="39"/>
      <c r="CN69" s="40"/>
      <c r="CO69" s="40"/>
      <c r="CP69" s="39"/>
      <c r="CQ69" s="40"/>
      <c r="CR69" s="40"/>
      <c r="CS69" s="39"/>
      <c r="CT69" s="40"/>
      <c r="CU69" s="40"/>
      <c r="CV69" s="87"/>
      <c r="CW69" s="40"/>
      <c r="CX69" s="40"/>
      <c r="CY69" s="39"/>
      <c r="CZ69" s="38"/>
      <c r="DA69" s="38"/>
      <c r="DB69" s="16"/>
      <c r="DC69" s="16">
        <f t="shared" ref="DC69:DT69" si="282">IF(CK69="L",1,(IF(CK69="A",100,0)))</f>
        <v>0</v>
      </c>
      <c r="DD69" s="16">
        <f t="shared" si="282"/>
        <v>0</v>
      </c>
      <c r="DE69" s="16">
        <f t="shared" si="282"/>
        <v>0</v>
      </c>
      <c r="DF69" s="16">
        <f t="shared" si="282"/>
        <v>0</v>
      </c>
      <c r="DG69" s="16">
        <f t="shared" si="282"/>
        <v>0</v>
      </c>
      <c r="DH69" s="16">
        <f t="shared" si="282"/>
        <v>0</v>
      </c>
      <c r="DI69" s="16">
        <f t="shared" si="282"/>
        <v>0</v>
      </c>
      <c r="DJ69" s="16">
        <f t="shared" si="282"/>
        <v>0</v>
      </c>
      <c r="DK69" s="16">
        <f t="shared" si="282"/>
        <v>0</v>
      </c>
      <c r="DL69" s="16">
        <f t="shared" si="282"/>
        <v>0</v>
      </c>
      <c r="DM69" s="16">
        <f t="shared" si="282"/>
        <v>0</v>
      </c>
      <c r="DN69" s="16">
        <f t="shared" si="282"/>
        <v>0</v>
      </c>
      <c r="DO69" s="16">
        <f t="shared" si="282"/>
        <v>0</v>
      </c>
      <c r="DP69" s="16">
        <f t="shared" si="282"/>
        <v>0</v>
      </c>
      <c r="DQ69" s="16">
        <f t="shared" si="282"/>
        <v>0</v>
      </c>
      <c r="DR69" s="16">
        <f t="shared" si="282"/>
        <v>0</v>
      </c>
      <c r="DS69" s="16">
        <f t="shared" si="282"/>
        <v>0</v>
      </c>
      <c r="DT69" s="16">
        <f t="shared" si="282"/>
        <v>0</v>
      </c>
      <c r="DU69" s="16">
        <f t="shared" si="275"/>
        <v>0</v>
      </c>
      <c r="DV69" s="16">
        <f t="shared" si="276"/>
        <v>0</v>
      </c>
      <c r="DW69" s="16">
        <f t="shared" si="277"/>
        <v>0</v>
      </c>
      <c r="DX69" s="32">
        <f t="shared" ref="DX69:DY74" si="283">DV69+CG69</f>
        <v>0</v>
      </c>
      <c r="DY69" s="32">
        <f t="shared" si="283"/>
        <v>0</v>
      </c>
      <c r="EA69" s="106"/>
    </row>
    <row r="70" spans="1:131" s="9" customFormat="1" x14ac:dyDescent="0.2">
      <c r="A70" s="119">
        <v>34397</v>
      </c>
      <c r="B70" s="138">
        <v>4</v>
      </c>
      <c r="C70" s="139" t="s">
        <v>133</v>
      </c>
      <c r="D70" s="113">
        <v>571603</v>
      </c>
      <c r="E70" s="96" t="s">
        <v>4</v>
      </c>
      <c r="F70" s="40" t="s">
        <v>4</v>
      </c>
      <c r="G70" s="117" t="s">
        <v>4</v>
      </c>
      <c r="H70" s="88"/>
      <c r="I70" s="40" t="s">
        <v>4</v>
      </c>
      <c r="J70" s="39" t="s">
        <v>4</v>
      </c>
      <c r="K70" s="40" t="s">
        <v>4</v>
      </c>
      <c r="L70" s="128" t="s">
        <v>4</v>
      </c>
      <c r="M70" s="39" t="s">
        <v>4</v>
      </c>
      <c r="N70" s="40" t="s">
        <v>4</v>
      </c>
      <c r="O70" s="85" t="s">
        <v>4</v>
      </c>
      <c r="P70" s="39" t="s">
        <v>4</v>
      </c>
      <c r="Q70" s="40" t="s">
        <v>4</v>
      </c>
      <c r="R70" s="40" t="s">
        <v>4</v>
      </c>
      <c r="S70" s="39" t="s">
        <v>4</v>
      </c>
      <c r="T70" s="16" t="s">
        <v>4</v>
      </c>
      <c r="U70" s="16" t="s">
        <v>4</v>
      </c>
      <c r="V70" s="110"/>
      <c r="W70" s="16">
        <f t="shared" ref="W70:AF71" si="284">IF(E70="L",1,(IF(E70="A",100,0)))</f>
        <v>0</v>
      </c>
      <c r="X70" s="16">
        <f t="shared" si="284"/>
        <v>0</v>
      </c>
      <c r="Y70" s="16">
        <f t="shared" si="284"/>
        <v>0</v>
      </c>
      <c r="Z70" s="16">
        <f t="shared" si="284"/>
        <v>0</v>
      </c>
      <c r="AA70" s="16">
        <f t="shared" si="284"/>
        <v>0</v>
      </c>
      <c r="AB70" s="16">
        <f t="shared" si="284"/>
        <v>0</v>
      </c>
      <c r="AC70" s="16">
        <f t="shared" si="284"/>
        <v>0</v>
      </c>
      <c r="AD70" s="16">
        <f t="shared" si="284"/>
        <v>0</v>
      </c>
      <c r="AE70" s="16">
        <f t="shared" si="284"/>
        <v>0</v>
      </c>
      <c r="AF70" s="16">
        <f t="shared" si="284"/>
        <v>0</v>
      </c>
      <c r="AG70" s="16">
        <f t="shared" ref="AG70:AP71" si="285">IF(O70="L",1,(IF(O70="A",100,0)))</f>
        <v>0</v>
      </c>
      <c r="AH70" s="16">
        <f t="shared" si="285"/>
        <v>0</v>
      </c>
      <c r="AI70" s="16">
        <f t="shared" si="285"/>
        <v>0</v>
      </c>
      <c r="AJ70" s="16">
        <f t="shared" si="285"/>
        <v>0</v>
      </c>
      <c r="AK70" s="16">
        <f t="shared" si="285"/>
        <v>0</v>
      </c>
      <c r="AL70" s="16">
        <f t="shared" si="285"/>
        <v>0</v>
      </c>
      <c r="AM70" s="16">
        <f t="shared" si="285"/>
        <v>0</v>
      </c>
      <c r="AN70" s="16">
        <f t="shared" si="285"/>
        <v>0</v>
      </c>
      <c r="AO70" s="16">
        <f t="shared" si="266"/>
        <v>0</v>
      </c>
      <c r="AP70" s="32">
        <f t="shared" si="267"/>
        <v>0</v>
      </c>
      <c r="AQ70" s="90">
        <f t="shared" si="268"/>
        <v>0</v>
      </c>
      <c r="AR70" s="92"/>
      <c r="AS70" s="114" t="s">
        <v>133</v>
      </c>
      <c r="AT70" s="110"/>
      <c r="AU70" s="40" t="s">
        <v>95</v>
      </c>
      <c r="AV70" s="87" t="s">
        <v>4</v>
      </c>
      <c r="AW70" s="40" t="s">
        <v>4</v>
      </c>
      <c r="AX70" s="40" t="s">
        <v>4</v>
      </c>
      <c r="AY70" s="39" t="s">
        <v>4</v>
      </c>
      <c r="AZ70" s="40" t="s">
        <v>95</v>
      </c>
      <c r="BA70" s="151" t="s">
        <v>201</v>
      </c>
      <c r="BB70" s="39"/>
      <c r="BC70" s="101"/>
      <c r="BD70" s="40"/>
      <c r="BE70" s="87"/>
      <c r="BF70" s="40"/>
      <c r="BG70" s="40"/>
      <c r="BH70" s="39"/>
      <c r="BI70" s="40"/>
      <c r="BJ70" s="40"/>
      <c r="BK70" s="31"/>
      <c r="BL70" s="16">
        <f t="shared" ref="BL70:BU71" si="286">IF(AT70="L",1,(IF(AT70="A",100,0)))</f>
        <v>0</v>
      </c>
      <c r="BM70" s="16">
        <f t="shared" si="286"/>
        <v>0</v>
      </c>
      <c r="BN70" s="16">
        <f t="shared" si="286"/>
        <v>0</v>
      </c>
      <c r="BO70" s="16">
        <f t="shared" si="286"/>
        <v>0</v>
      </c>
      <c r="BP70" s="16">
        <f t="shared" si="286"/>
        <v>0</v>
      </c>
      <c r="BQ70" s="16">
        <f t="shared" si="286"/>
        <v>0</v>
      </c>
      <c r="BR70" s="16">
        <f t="shared" si="286"/>
        <v>0</v>
      </c>
      <c r="BS70" s="16">
        <f t="shared" si="286"/>
        <v>0</v>
      </c>
      <c r="BT70" s="16">
        <f t="shared" si="286"/>
        <v>0</v>
      </c>
      <c r="BU70" s="16">
        <f t="shared" si="286"/>
        <v>0</v>
      </c>
      <c r="BV70" s="16">
        <f t="shared" ref="BV70:CE71" si="287">IF(BD70="L",1,(IF(BD70="A",100,0)))</f>
        <v>0</v>
      </c>
      <c r="BW70" s="16">
        <f t="shared" si="287"/>
        <v>0</v>
      </c>
      <c r="BX70" s="16">
        <f t="shared" si="287"/>
        <v>0</v>
      </c>
      <c r="BY70" s="16">
        <f t="shared" si="287"/>
        <v>0</v>
      </c>
      <c r="BZ70" s="16">
        <f t="shared" si="287"/>
        <v>0</v>
      </c>
      <c r="CA70" s="16">
        <f t="shared" si="287"/>
        <v>0</v>
      </c>
      <c r="CB70" s="16">
        <f t="shared" si="287"/>
        <v>0</v>
      </c>
      <c r="CC70" s="16">
        <f t="shared" si="287"/>
        <v>0</v>
      </c>
      <c r="CD70" s="16">
        <f t="shared" si="270"/>
        <v>0</v>
      </c>
      <c r="CE70" s="16">
        <f t="shared" si="271"/>
        <v>0</v>
      </c>
      <c r="CF70" s="16">
        <f t="shared" si="272"/>
        <v>0</v>
      </c>
      <c r="CG70" s="32">
        <f t="shared" si="281"/>
        <v>0</v>
      </c>
      <c r="CH70" s="90">
        <f t="shared" si="281"/>
        <v>0</v>
      </c>
      <c r="CI70" s="93"/>
      <c r="CJ70" s="98"/>
      <c r="CK70" s="85"/>
      <c r="CL70" s="40"/>
      <c r="CM70" s="39"/>
      <c r="CN70" s="40"/>
      <c r="CO70" s="40"/>
      <c r="CP70" s="39"/>
      <c r="CQ70" s="40"/>
      <c r="CR70" s="40"/>
      <c r="CS70" s="39"/>
      <c r="CT70" s="40"/>
      <c r="CU70" s="40"/>
      <c r="CV70" s="87"/>
      <c r="CW70" s="40"/>
      <c r="CX70" s="40"/>
      <c r="CY70" s="39"/>
      <c r="CZ70" s="38"/>
      <c r="DA70" s="38"/>
      <c r="DB70" s="16"/>
      <c r="DC70" s="16">
        <f t="shared" ref="DC70:DL71" si="288">IF(CK70="L",1,(IF(CK70="A",100,0)))</f>
        <v>0</v>
      </c>
      <c r="DD70" s="16">
        <f t="shared" si="288"/>
        <v>0</v>
      </c>
      <c r="DE70" s="16">
        <f t="shared" si="288"/>
        <v>0</v>
      </c>
      <c r="DF70" s="16">
        <f t="shared" si="288"/>
        <v>0</v>
      </c>
      <c r="DG70" s="16">
        <f t="shared" si="288"/>
        <v>0</v>
      </c>
      <c r="DH70" s="16">
        <f t="shared" si="288"/>
        <v>0</v>
      </c>
      <c r="DI70" s="16">
        <f t="shared" si="288"/>
        <v>0</v>
      </c>
      <c r="DJ70" s="16">
        <f t="shared" si="288"/>
        <v>0</v>
      </c>
      <c r="DK70" s="16">
        <f t="shared" si="288"/>
        <v>0</v>
      </c>
      <c r="DL70" s="16">
        <f t="shared" si="288"/>
        <v>0</v>
      </c>
      <c r="DM70" s="16">
        <f t="shared" ref="DM70:DV71" si="289">IF(CU70="L",1,(IF(CU70="A",100,0)))</f>
        <v>0</v>
      </c>
      <c r="DN70" s="16">
        <f t="shared" si="289"/>
        <v>0</v>
      </c>
      <c r="DO70" s="16">
        <f t="shared" si="289"/>
        <v>0</v>
      </c>
      <c r="DP70" s="16">
        <f t="shared" si="289"/>
        <v>0</v>
      </c>
      <c r="DQ70" s="16">
        <f t="shared" si="289"/>
        <v>0</v>
      </c>
      <c r="DR70" s="16">
        <f t="shared" si="289"/>
        <v>0</v>
      </c>
      <c r="DS70" s="16">
        <f t="shared" si="289"/>
        <v>0</v>
      </c>
      <c r="DT70" s="16">
        <f t="shared" si="289"/>
        <v>0</v>
      </c>
      <c r="DU70" s="16">
        <f t="shared" si="275"/>
        <v>0</v>
      </c>
      <c r="DV70" s="16">
        <f t="shared" si="276"/>
        <v>0</v>
      </c>
      <c r="DW70" s="16">
        <f t="shared" si="277"/>
        <v>0</v>
      </c>
      <c r="DX70" s="32">
        <f t="shared" si="283"/>
        <v>0</v>
      </c>
      <c r="DY70" s="32">
        <f t="shared" si="283"/>
        <v>0</v>
      </c>
      <c r="EA70" s="106"/>
    </row>
    <row r="71" spans="1:131" s="20" customFormat="1" ht="12.75" customHeight="1" x14ac:dyDescent="0.2">
      <c r="A71" s="119">
        <v>34397</v>
      </c>
      <c r="B71" s="138">
        <v>13</v>
      </c>
      <c r="C71" s="139" t="s">
        <v>138</v>
      </c>
      <c r="D71" s="113">
        <v>521454</v>
      </c>
      <c r="E71" s="96" t="s">
        <v>4</v>
      </c>
      <c r="F71" s="40" t="s">
        <v>4</v>
      </c>
      <c r="G71" s="117" t="s">
        <v>4</v>
      </c>
      <c r="H71" s="88"/>
      <c r="I71" s="40" t="s">
        <v>4</v>
      </c>
      <c r="J71" s="39" t="s">
        <v>4</v>
      </c>
      <c r="K71" s="40" t="s">
        <v>4</v>
      </c>
      <c r="L71" s="128" t="s">
        <v>4</v>
      </c>
      <c r="M71" s="39" t="s">
        <v>4</v>
      </c>
      <c r="N71" s="40" t="s">
        <v>4</v>
      </c>
      <c r="O71" s="85" t="s">
        <v>4</v>
      </c>
      <c r="P71" s="39" t="s">
        <v>4</v>
      </c>
      <c r="Q71" s="40" t="s">
        <v>4</v>
      </c>
      <c r="R71" s="40" t="s">
        <v>4</v>
      </c>
      <c r="S71" s="39" t="s">
        <v>4</v>
      </c>
      <c r="T71" s="16" t="s">
        <v>4</v>
      </c>
      <c r="U71" s="16" t="s">
        <v>4</v>
      </c>
      <c r="V71" s="110"/>
      <c r="W71" s="16">
        <f t="shared" si="284"/>
        <v>0</v>
      </c>
      <c r="X71" s="16">
        <f t="shared" si="284"/>
        <v>0</v>
      </c>
      <c r="Y71" s="16">
        <f t="shared" si="284"/>
        <v>0</v>
      </c>
      <c r="Z71" s="16">
        <f t="shared" si="284"/>
        <v>0</v>
      </c>
      <c r="AA71" s="16">
        <f t="shared" si="284"/>
        <v>0</v>
      </c>
      <c r="AB71" s="16">
        <f t="shared" si="284"/>
        <v>0</v>
      </c>
      <c r="AC71" s="16">
        <f t="shared" si="284"/>
        <v>0</v>
      </c>
      <c r="AD71" s="16">
        <f t="shared" si="284"/>
        <v>0</v>
      </c>
      <c r="AE71" s="16">
        <f t="shared" si="284"/>
        <v>0</v>
      </c>
      <c r="AF71" s="16">
        <f t="shared" si="284"/>
        <v>0</v>
      </c>
      <c r="AG71" s="16">
        <f t="shared" si="285"/>
        <v>0</v>
      </c>
      <c r="AH71" s="16">
        <f t="shared" si="285"/>
        <v>0</v>
      </c>
      <c r="AI71" s="16">
        <f t="shared" si="285"/>
        <v>0</v>
      </c>
      <c r="AJ71" s="16">
        <f t="shared" si="285"/>
        <v>0</v>
      </c>
      <c r="AK71" s="16">
        <f t="shared" si="285"/>
        <v>0</v>
      </c>
      <c r="AL71" s="16">
        <f t="shared" si="285"/>
        <v>0</v>
      </c>
      <c r="AM71" s="16">
        <f t="shared" si="285"/>
        <v>0</v>
      </c>
      <c r="AN71" s="16">
        <f t="shared" si="285"/>
        <v>0</v>
      </c>
      <c r="AO71" s="16">
        <f t="shared" si="266"/>
        <v>0</v>
      </c>
      <c r="AP71" s="32">
        <f t="shared" si="267"/>
        <v>0</v>
      </c>
      <c r="AQ71" s="90">
        <f t="shared" si="268"/>
        <v>0</v>
      </c>
      <c r="AR71" s="92"/>
      <c r="AS71" s="114" t="s">
        <v>138</v>
      </c>
      <c r="AT71" s="110"/>
      <c r="AU71" s="40" t="s">
        <v>4</v>
      </c>
      <c r="AV71" s="87" t="s">
        <v>4</v>
      </c>
      <c r="AW71" s="40" t="s">
        <v>4</v>
      </c>
      <c r="AX71" s="40" t="s">
        <v>4</v>
      </c>
      <c r="AY71" s="39" t="s">
        <v>4</v>
      </c>
      <c r="AZ71" s="151" t="s">
        <v>5</v>
      </c>
      <c r="BA71" s="151" t="s">
        <v>201</v>
      </c>
      <c r="BB71" s="39"/>
      <c r="BC71" s="101"/>
      <c r="BD71" s="40"/>
      <c r="BE71" s="30"/>
      <c r="BF71" s="40"/>
      <c r="BG71" s="40"/>
      <c r="BH71" s="39"/>
      <c r="BI71" s="40"/>
      <c r="BJ71" s="40"/>
      <c r="BK71" s="31"/>
      <c r="BL71" s="16">
        <f t="shared" si="286"/>
        <v>0</v>
      </c>
      <c r="BM71" s="16">
        <f t="shared" si="286"/>
        <v>0</v>
      </c>
      <c r="BN71" s="16">
        <f t="shared" si="286"/>
        <v>0</v>
      </c>
      <c r="BO71" s="16">
        <f t="shared" si="286"/>
        <v>0</v>
      </c>
      <c r="BP71" s="16">
        <f t="shared" si="286"/>
        <v>0</v>
      </c>
      <c r="BQ71" s="16">
        <f t="shared" si="286"/>
        <v>0</v>
      </c>
      <c r="BR71" s="16">
        <f t="shared" si="286"/>
        <v>100</v>
      </c>
      <c r="BS71" s="16">
        <f t="shared" si="286"/>
        <v>0</v>
      </c>
      <c r="BT71" s="16">
        <f t="shared" si="286"/>
        <v>0</v>
      </c>
      <c r="BU71" s="16">
        <f t="shared" si="286"/>
        <v>0</v>
      </c>
      <c r="BV71" s="16">
        <f t="shared" si="287"/>
        <v>0</v>
      </c>
      <c r="BW71" s="16">
        <f t="shared" si="287"/>
        <v>0</v>
      </c>
      <c r="BX71" s="16">
        <f t="shared" si="287"/>
        <v>0</v>
      </c>
      <c r="BY71" s="16">
        <f t="shared" si="287"/>
        <v>0</v>
      </c>
      <c r="BZ71" s="16">
        <f t="shared" si="287"/>
        <v>0</v>
      </c>
      <c r="CA71" s="16">
        <f t="shared" si="287"/>
        <v>0</v>
      </c>
      <c r="CB71" s="16">
        <f t="shared" si="287"/>
        <v>0</v>
      </c>
      <c r="CC71" s="16">
        <f t="shared" si="287"/>
        <v>0</v>
      </c>
      <c r="CD71" s="16">
        <f t="shared" si="270"/>
        <v>100</v>
      </c>
      <c r="CE71" s="16">
        <f t="shared" si="271"/>
        <v>1</v>
      </c>
      <c r="CF71" s="16">
        <f t="shared" si="272"/>
        <v>0</v>
      </c>
      <c r="CG71" s="32">
        <f t="shared" si="281"/>
        <v>1</v>
      </c>
      <c r="CH71" s="90">
        <f t="shared" si="281"/>
        <v>0</v>
      </c>
      <c r="CI71" s="93"/>
      <c r="CJ71" s="98"/>
      <c r="CK71" s="85"/>
      <c r="CL71" s="40"/>
      <c r="CM71" s="39"/>
      <c r="CN71" s="40"/>
      <c r="CO71" s="40"/>
      <c r="CP71" s="39"/>
      <c r="CQ71" s="40"/>
      <c r="CR71" s="40"/>
      <c r="CS71" s="39"/>
      <c r="CT71" s="40"/>
      <c r="CU71" s="40"/>
      <c r="CV71" s="87"/>
      <c r="CW71" s="40"/>
      <c r="CX71" s="40"/>
      <c r="CY71" s="39"/>
      <c r="CZ71" s="38"/>
      <c r="DA71" s="38"/>
      <c r="DB71" s="16"/>
      <c r="DC71" s="16">
        <f t="shared" si="288"/>
        <v>0</v>
      </c>
      <c r="DD71" s="16">
        <f t="shared" si="288"/>
        <v>0</v>
      </c>
      <c r="DE71" s="16">
        <f t="shared" si="288"/>
        <v>0</v>
      </c>
      <c r="DF71" s="16">
        <f t="shared" si="288"/>
        <v>0</v>
      </c>
      <c r="DG71" s="16">
        <f t="shared" si="288"/>
        <v>0</v>
      </c>
      <c r="DH71" s="16">
        <f t="shared" si="288"/>
        <v>0</v>
      </c>
      <c r="DI71" s="16">
        <f t="shared" si="288"/>
        <v>0</v>
      </c>
      <c r="DJ71" s="16">
        <f t="shared" si="288"/>
        <v>0</v>
      </c>
      <c r="DK71" s="16">
        <f t="shared" si="288"/>
        <v>0</v>
      </c>
      <c r="DL71" s="16">
        <f t="shared" si="288"/>
        <v>0</v>
      </c>
      <c r="DM71" s="16">
        <f t="shared" si="289"/>
        <v>0</v>
      </c>
      <c r="DN71" s="16">
        <f t="shared" si="289"/>
        <v>0</v>
      </c>
      <c r="DO71" s="16">
        <f t="shared" si="289"/>
        <v>0</v>
      </c>
      <c r="DP71" s="16">
        <f t="shared" si="289"/>
        <v>0</v>
      </c>
      <c r="DQ71" s="16">
        <f t="shared" si="289"/>
        <v>0</v>
      </c>
      <c r="DR71" s="16">
        <f t="shared" si="289"/>
        <v>0</v>
      </c>
      <c r="DS71" s="16">
        <f t="shared" si="289"/>
        <v>0</v>
      </c>
      <c r="DT71" s="16">
        <f t="shared" si="289"/>
        <v>0</v>
      </c>
      <c r="DU71" s="16">
        <f t="shared" si="275"/>
        <v>0</v>
      </c>
      <c r="DV71" s="16">
        <f t="shared" si="276"/>
        <v>0</v>
      </c>
      <c r="DW71" s="16">
        <f t="shared" si="277"/>
        <v>0</v>
      </c>
      <c r="DX71" s="32">
        <f t="shared" si="283"/>
        <v>1</v>
      </c>
      <c r="DY71" s="32">
        <f t="shared" si="283"/>
        <v>0</v>
      </c>
      <c r="DZ71" s="9"/>
      <c r="EA71" s="106"/>
    </row>
    <row r="72" spans="1:131" s="9" customFormat="1" x14ac:dyDescent="0.2">
      <c r="A72" s="119">
        <f>A58</f>
        <v>34398</v>
      </c>
      <c r="B72" s="119">
        <v>31</v>
      </c>
      <c r="C72" s="136" t="s">
        <v>185</v>
      </c>
      <c r="D72" s="97">
        <v>28543</v>
      </c>
      <c r="E72" s="96" t="s">
        <v>4</v>
      </c>
      <c r="F72" s="40" t="s">
        <v>4</v>
      </c>
      <c r="G72" s="117" t="s">
        <v>4</v>
      </c>
      <c r="H72" s="88"/>
      <c r="I72" s="40" t="s">
        <v>4</v>
      </c>
      <c r="J72" s="39" t="s">
        <v>4</v>
      </c>
      <c r="K72" s="40" t="s">
        <v>4</v>
      </c>
      <c r="L72" s="128" t="s">
        <v>4</v>
      </c>
      <c r="M72" s="39" t="s">
        <v>4</v>
      </c>
      <c r="N72" s="40" t="s">
        <v>4</v>
      </c>
      <c r="O72" s="85" t="s">
        <v>95</v>
      </c>
      <c r="P72" s="39" t="s">
        <v>4</v>
      </c>
      <c r="Q72" s="40" t="s">
        <v>4</v>
      </c>
      <c r="R72" s="40" t="s">
        <v>4</v>
      </c>
      <c r="S72" s="39" t="s">
        <v>4</v>
      </c>
      <c r="T72" s="16" t="s">
        <v>95</v>
      </c>
      <c r="U72" s="16" t="s">
        <v>95</v>
      </c>
      <c r="V72" s="110"/>
      <c r="W72" s="16">
        <f t="shared" ref="W72:AN72" si="290">IF(E72="L",1,(IF(E72="A",100,0)))</f>
        <v>0</v>
      </c>
      <c r="X72" s="16">
        <f t="shared" si="290"/>
        <v>0</v>
      </c>
      <c r="Y72" s="16">
        <f t="shared" si="290"/>
        <v>0</v>
      </c>
      <c r="Z72" s="16">
        <f t="shared" si="290"/>
        <v>0</v>
      </c>
      <c r="AA72" s="16">
        <f t="shared" si="290"/>
        <v>0</v>
      </c>
      <c r="AB72" s="16">
        <f t="shared" si="290"/>
        <v>0</v>
      </c>
      <c r="AC72" s="16">
        <f t="shared" si="290"/>
        <v>0</v>
      </c>
      <c r="AD72" s="16">
        <f t="shared" si="290"/>
        <v>0</v>
      </c>
      <c r="AE72" s="16">
        <f t="shared" si="290"/>
        <v>0</v>
      </c>
      <c r="AF72" s="16">
        <f t="shared" si="290"/>
        <v>0</v>
      </c>
      <c r="AG72" s="16">
        <f t="shared" si="290"/>
        <v>0</v>
      </c>
      <c r="AH72" s="16">
        <f t="shared" si="290"/>
        <v>0</v>
      </c>
      <c r="AI72" s="16">
        <f t="shared" si="290"/>
        <v>0</v>
      </c>
      <c r="AJ72" s="16">
        <f t="shared" si="290"/>
        <v>0</v>
      </c>
      <c r="AK72" s="16">
        <f t="shared" si="290"/>
        <v>0</v>
      </c>
      <c r="AL72" s="16">
        <f t="shared" si="290"/>
        <v>0</v>
      </c>
      <c r="AM72" s="16">
        <f t="shared" si="290"/>
        <v>0</v>
      </c>
      <c r="AN72" s="16">
        <f t="shared" si="290"/>
        <v>0</v>
      </c>
      <c r="AO72" s="16">
        <f t="shared" si="266"/>
        <v>0</v>
      </c>
      <c r="AP72" s="32">
        <f t="shared" si="267"/>
        <v>0</v>
      </c>
      <c r="AQ72" s="90">
        <f t="shared" si="268"/>
        <v>0</v>
      </c>
      <c r="AR72" s="92"/>
      <c r="AS72" s="111" t="s">
        <v>185</v>
      </c>
      <c r="AT72" s="110"/>
      <c r="AU72" s="151"/>
      <c r="AV72" s="87"/>
      <c r="AW72" s="40"/>
      <c r="AX72" s="40"/>
      <c r="AY72" s="39"/>
      <c r="AZ72" s="40"/>
      <c r="BA72" s="40"/>
      <c r="BB72" s="39"/>
      <c r="BC72" s="101"/>
      <c r="BD72" s="40"/>
      <c r="BE72" s="30"/>
      <c r="BF72" s="40"/>
      <c r="BG72" s="40"/>
      <c r="BH72" s="39"/>
      <c r="BI72" s="40"/>
      <c r="BJ72" s="40"/>
      <c r="BK72" s="31"/>
      <c r="BL72" s="16">
        <f t="shared" ref="BL72:CC72" si="291">IF(AT72="L",1,(IF(AT72="A",100,0)))</f>
        <v>0</v>
      </c>
      <c r="BM72" s="16">
        <f t="shared" si="291"/>
        <v>0</v>
      </c>
      <c r="BN72" s="16">
        <f t="shared" si="291"/>
        <v>0</v>
      </c>
      <c r="BO72" s="16">
        <f t="shared" si="291"/>
        <v>0</v>
      </c>
      <c r="BP72" s="16">
        <f t="shared" si="291"/>
        <v>0</v>
      </c>
      <c r="BQ72" s="16">
        <f t="shared" si="291"/>
        <v>0</v>
      </c>
      <c r="BR72" s="16">
        <f t="shared" si="291"/>
        <v>0</v>
      </c>
      <c r="BS72" s="16">
        <f t="shared" si="291"/>
        <v>0</v>
      </c>
      <c r="BT72" s="16">
        <f t="shared" si="291"/>
        <v>0</v>
      </c>
      <c r="BU72" s="16">
        <f t="shared" si="291"/>
        <v>0</v>
      </c>
      <c r="BV72" s="16">
        <f t="shared" si="291"/>
        <v>0</v>
      </c>
      <c r="BW72" s="16">
        <f t="shared" si="291"/>
        <v>0</v>
      </c>
      <c r="BX72" s="16">
        <f t="shared" si="291"/>
        <v>0</v>
      </c>
      <c r="BY72" s="16">
        <f t="shared" si="291"/>
        <v>0</v>
      </c>
      <c r="BZ72" s="16">
        <f t="shared" si="291"/>
        <v>0</v>
      </c>
      <c r="CA72" s="16">
        <f t="shared" si="291"/>
        <v>0</v>
      </c>
      <c r="CB72" s="16">
        <f t="shared" si="291"/>
        <v>0</v>
      </c>
      <c r="CC72" s="16">
        <f t="shared" si="291"/>
        <v>0</v>
      </c>
      <c r="CD72" s="16">
        <f t="shared" si="270"/>
        <v>0</v>
      </c>
      <c r="CE72" s="16">
        <f t="shared" si="271"/>
        <v>0</v>
      </c>
      <c r="CF72" s="16">
        <f t="shared" si="272"/>
        <v>0</v>
      </c>
      <c r="CG72" s="32">
        <f t="shared" si="281"/>
        <v>0</v>
      </c>
      <c r="CH72" s="90">
        <f t="shared" si="281"/>
        <v>0</v>
      </c>
      <c r="CI72" s="93"/>
      <c r="CJ72" s="98"/>
      <c r="CK72" s="85"/>
      <c r="CL72" s="40"/>
      <c r="CM72" s="39"/>
      <c r="CN72" s="40"/>
      <c r="CO72" s="40"/>
      <c r="CP72" s="39"/>
      <c r="CQ72" s="40"/>
      <c r="CR72" s="40"/>
      <c r="CS72" s="39"/>
      <c r="CT72" s="40"/>
      <c r="CU72" s="40"/>
      <c r="CV72" s="87"/>
      <c r="CW72" s="40"/>
      <c r="CX72" s="40"/>
      <c r="CY72" s="39"/>
      <c r="CZ72" s="38"/>
      <c r="DA72" s="38"/>
      <c r="DB72" s="16"/>
      <c r="DC72" s="16">
        <f t="shared" ref="DC72:DT72" si="292">IF(CK72="L",1,(IF(CK72="A",100,0)))</f>
        <v>0</v>
      </c>
      <c r="DD72" s="16">
        <f t="shared" si="292"/>
        <v>0</v>
      </c>
      <c r="DE72" s="16">
        <f t="shared" si="292"/>
        <v>0</v>
      </c>
      <c r="DF72" s="16">
        <f t="shared" si="292"/>
        <v>0</v>
      </c>
      <c r="DG72" s="16">
        <f t="shared" si="292"/>
        <v>0</v>
      </c>
      <c r="DH72" s="16">
        <f t="shared" si="292"/>
        <v>0</v>
      </c>
      <c r="DI72" s="16">
        <f t="shared" si="292"/>
        <v>0</v>
      </c>
      <c r="DJ72" s="16">
        <f t="shared" si="292"/>
        <v>0</v>
      </c>
      <c r="DK72" s="16">
        <f t="shared" si="292"/>
        <v>0</v>
      </c>
      <c r="DL72" s="16">
        <f t="shared" si="292"/>
        <v>0</v>
      </c>
      <c r="DM72" s="16">
        <f t="shared" si="292"/>
        <v>0</v>
      </c>
      <c r="DN72" s="16">
        <f t="shared" si="292"/>
        <v>0</v>
      </c>
      <c r="DO72" s="16">
        <f t="shared" si="292"/>
        <v>0</v>
      </c>
      <c r="DP72" s="16">
        <f t="shared" si="292"/>
        <v>0</v>
      </c>
      <c r="DQ72" s="16">
        <f t="shared" si="292"/>
        <v>0</v>
      </c>
      <c r="DR72" s="16">
        <f t="shared" si="292"/>
        <v>0</v>
      </c>
      <c r="DS72" s="16">
        <f t="shared" si="292"/>
        <v>0</v>
      </c>
      <c r="DT72" s="16">
        <f t="shared" si="292"/>
        <v>0</v>
      </c>
      <c r="DU72" s="16">
        <f t="shared" si="275"/>
        <v>0</v>
      </c>
      <c r="DV72" s="16">
        <f t="shared" si="276"/>
        <v>0</v>
      </c>
      <c r="DW72" s="16">
        <f t="shared" si="277"/>
        <v>0</v>
      </c>
      <c r="DX72" s="32">
        <f t="shared" si="283"/>
        <v>0</v>
      </c>
      <c r="DY72" s="32">
        <f t="shared" si="283"/>
        <v>0</v>
      </c>
      <c r="EA72" s="106"/>
    </row>
    <row r="73" spans="1:131" s="9" customFormat="1" x14ac:dyDescent="0.2">
      <c r="A73" s="119">
        <f>A45</f>
        <v>34398</v>
      </c>
      <c r="B73" s="119">
        <v>16</v>
      </c>
      <c r="C73" s="136" t="s">
        <v>171</v>
      </c>
      <c r="D73" s="97">
        <v>563034</v>
      </c>
      <c r="E73" s="96" t="s">
        <v>4</v>
      </c>
      <c r="F73" s="40" t="s">
        <v>6</v>
      </c>
      <c r="G73" s="117" t="s">
        <v>4</v>
      </c>
      <c r="H73" s="88"/>
      <c r="I73" s="40" t="s">
        <v>4</v>
      </c>
      <c r="J73" s="39" t="s">
        <v>4</v>
      </c>
      <c r="K73" s="40" t="s">
        <v>4</v>
      </c>
      <c r="L73" s="128" t="s">
        <v>5</v>
      </c>
      <c r="M73" s="39" t="s">
        <v>4</v>
      </c>
      <c r="N73" s="40" t="s">
        <v>4</v>
      </c>
      <c r="O73" s="85" t="s">
        <v>4</v>
      </c>
      <c r="P73" s="39" t="s">
        <v>201</v>
      </c>
      <c r="Q73" s="40"/>
      <c r="R73" s="40"/>
      <c r="S73" s="39"/>
      <c r="T73" s="40"/>
      <c r="U73" s="16"/>
      <c r="V73" s="110"/>
      <c r="W73" s="16">
        <f t="shared" ref="W73:AN73" si="293">IF(E73="L",1,(IF(E73="A",100,0)))</f>
        <v>0</v>
      </c>
      <c r="X73" s="16">
        <f t="shared" si="293"/>
        <v>1</v>
      </c>
      <c r="Y73" s="16">
        <f t="shared" si="293"/>
        <v>0</v>
      </c>
      <c r="Z73" s="16">
        <f t="shared" si="293"/>
        <v>0</v>
      </c>
      <c r="AA73" s="16">
        <f t="shared" si="293"/>
        <v>0</v>
      </c>
      <c r="AB73" s="16">
        <f t="shared" si="293"/>
        <v>0</v>
      </c>
      <c r="AC73" s="16">
        <f t="shared" si="293"/>
        <v>0</v>
      </c>
      <c r="AD73" s="16">
        <f t="shared" si="293"/>
        <v>100</v>
      </c>
      <c r="AE73" s="16">
        <f t="shared" si="293"/>
        <v>0</v>
      </c>
      <c r="AF73" s="16">
        <f t="shared" si="293"/>
        <v>0</v>
      </c>
      <c r="AG73" s="16">
        <f t="shared" si="293"/>
        <v>0</v>
      </c>
      <c r="AH73" s="16">
        <f t="shared" si="293"/>
        <v>0</v>
      </c>
      <c r="AI73" s="16">
        <f t="shared" si="293"/>
        <v>0</v>
      </c>
      <c r="AJ73" s="16">
        <f t="shared" si="293"/>
        <v>0</v>
      </c>
      <c r="AK73" s="16">
        <f t="shared" si="293"/>
        <v>0</v>
      </c>
      <c r="AL73" s="16">
        <f t="shared" si="293"/>
        <v>0</v>
      </c>
      <c r="AM73" s="16">
        <f t="shared" si="293"/>
        <v>0</v>
      </c>
      <c r="AN73" s="16">
        <f t="shared" si="293"/>
        <v>0</v>
      </c>
      <c r="AO73" s="16">
        <f t="shared" si="266"/>
        <v>101</v>
      </c>
      <c r="AP73" s="32">
        <f t="shared" si="267"/>
        <v>1</v>
      </c>
      <c r="AQ73" s="90">
        <f t="shared" si="268"/>
        <v>1</v>
      </c>
      <c r="AR73" s="17"/>
      <c r="AS73" s="98"/>
      <c r="AT73" s="110"/>
      <c r="AU73" s="40"/>
      <c r="AV73" s="87"/>
      <c r="AW73" s="40"/>
      <c r="AX73" s="40"/>
      <c r="AY73" s="39"/>
      <c r="AZ73" s="40"/>
      <c r="BA73" s="40"/>
      <c r="BB73" s="39"/>
      <c r="BC73" s="101"/>
      <c r="BD73" s="40"/>
      <c r="BE73" s="39"/>
      <c r="BF73" s="40"/>
      <c r="BG73" s="40"/>
      <c r="BH73" s="39"/>
      <c r="BI73" s="40"/>
      <c r="BJ73" s="40"/>
      <c r="BK73" s="31"/>
      <c r="BL73" s="16">
        <f t="shared" ref="BL73:CC73" si="294">IF(AT73="L",1,(IF(AT73="A",100,0)))</f>
        <v>0</v>
      </c>
      <c r="BM73" s="16">
        <f t="shared" si="294"/>
        <v>0</v>
      </c>
      <c r="BN73" s="16">
        <f t="shared" si="294"/>
        <v>0</v>
      </c>
      <c r="BO73" s="16">
        <f t="shared" si="294"/>
        <v>0</v>
      </c>
      <c r="BP73" s="16">
        <f t="shared" si="294"/>
        <v>0</v>
      </c>
      <c r="BQ73" s="16">
        <f t="shared" si="294"/>
        <v>0</v>
      </c>
      <c r="BR73" s="16">
        <f t="shared" si="294"/>
        <v>0</v>
      </c>
      <c r="BS73" s="16">
        <f t="shared" si="294"/>
        <v>0</v>
      </c>
      <c r="BT73" s="16">
        <f t="shared" si="294"/>
        <v>0</v>
      </c>
      <c r="BU73" s="16">
        <f t="shared" si="294"/>
        <v>0</v>
      </c>
      <c r="BV73" s="16">
        <f t="shared" si="294"/>
        <v>0</v>
      </c>
      <c r="BW73" s="16">
        <f t="shared" si="294"/>
        <v>0</v>
      </c>
      <c r="BX73" s="16">
        <f t="shared" si="294"/>
        <v>0</v>
      </c>
      <c r="BY73" s="16">
        <f t="shared" si="294"/>
        <v>0</v>
      </c>
      <c r="BZ73" s="16">
        <f t="shared" si="294"/>
        <v>0</v>
      </c>
      <c r="CA73" s="16">
        <f t="shared" si="294"/>
        <v>0</v>
      </c>
      <c r="CB73" s="16">
        <f t="shared" si="294"/>
        <v>0</v>
      </c>
      <c r="CC73" s="16">
        <f t="shared" si="294"/>
        <v>0</v>
      </c>
      <c r="CD73" s="16">
        <f t="shared" si="270"/>
        <v>0</v>
      </c>
      <c r="CE73" s="16">
        <f t="shared" si="271"/>
        <v>0</v>
      </c>
      <c r="CF73" s="16">
        <f t="shared" si="272"/>
        <v>0</v>
      </c>
      <c r="CG73" s="32">
        <f t="shared" si="281"/>
        <v>1</v>
      </c>
      <c r="CH73" s="90">
        <f t="shared" si="281"/>
        <v>1</v>
      </c>
      <c r="CI73" s="94"/>
      <c r="CJ73" s="98"/>
      <c r="CK73" s="85"/>
      <c r="CL73" s="40"/>
      <c r="CM73" s="39"/>
      <c r="CN73" s="40"/>
      <c r="CO73" s="40"/>
      <c r="CP73" s="39"/>
      <c r="CQ73" s="40"/>
      <c r="CR73" s="40"/>
      <c r="CS73" s="39"/>
      <c r="CT73" s="40"/>
      <c r="CU73" s="40"/>
      <c r="CV73" s="87"/>
      <c r="CW73" s="40"/>
      <c r="CX73" s="40"/>
      <c r="CY73" s="39"/>
      <c r="CZ73" s="38"/>
      <c r="DA73" s="19"/>
      <c r="DB73" s="16"/>
      <c r="DC73" s="16">
        <f t="shared" ref="DC73:DT73" si="295">IF(CK73="L",1,(IF(CK73="A",100,0)))</f>
        <v>0</v>
      </c>
      <c r="DD73" s="16">
        <f t="shared" si="295"/>
        <v>0</v>
      </c>
      <c r="DE73" s="16">
        <f t="shared" si="295"/>
        <v>0</v>
      </c>
      <c r="DF73" s="16">
        <f t="shared" si="295"/>
        <v>0</v>
      </c>
      <c r="DG73" s="16">
        <f t="shared" si="295"/>
        <v>0</v>
      </c>
      <c r="DH73" s="16">
        <f t="shared" si="295"/>
        <v>0</v>
      </c>
      <c r="DI73" s="16">
        <f t="shared" si="295"/>
        <v>0</v>
      </c>
      <c r="DJ73" s="16">
        <f t="shared" si="295"/>
        <v>0</v>
      </c>
      <c r="DK73" s="16">
        <f t="shared" si="295"/>
        <v>0</v>
      </c>
      <c r="DL73" s="16">
        <f t="shared" si="295"/>
        <v>0</v>
      </c>
      <c r="DM73" s="16">
        <f t="shared" si="295"/>
        <v>0</v>
      </c>
      <c r="DN73" s="16">
        <f t="shared" si="295"/>
        <v>0</v>
      </c>
      <c r="DO73" s="16">
        <f t="shared" si="295"/>
        <v>0</v>
      </c>
      <c r="DP73" s="16">
        <f t="shared" si="295"/>
        <v>0</v>
      </c>
      <c r="DQ73" s="16">
        <f t="shared" si="295"/>
        <v>0</v>
      </c>
      <c r="DR73" s="16">
        <f t="shared" si="295"/>
        <v>0</v>
      </c>
      <c r="DS73" s="16">
        <f t="shared" si="295"/>
        <v>0</v>
      </c>
      <c r="DT73" s="16">
        <f t="shared" si="295"/>
        <v>0</v>
      </c>
      <c r="DU73" s="16">
        <f t="shared" si="275"/>
        <v>0</v>
      </c>
      <c r="DV73" s="16">
        <f t="shared" si="276"/>
        <v>0</v>
      </c>
      <c r="DW73" s="16">
        <f t="shared" si="277"/>
        <v>0</v>
      </c>
      <c r="DX73" s="32">
        <f t="shared" si="283"/>
        <v>1</v>
      </c>
      <c r="DY73" s="32">
        <f t="shared" si="283"/>
        <v>1</v>
      </c>
      <c r="DZ73" s="20"/>
      <c r="EA73" s="106"/>
    </row>
    <row r="74" spans="1:131" s="9" customFormat="1" x14ac:dyDescent="0.2">
      <c r="A74" s="119">
        <f>A73</f>
        <v>34398</v>
      </c>
      <c r="B74" s="119">
        <v>17</v>
      </c>
      <c r="C74" s="136" t="s">
        <v>172</v>
      </c>
      <c r="D74" s="97">
        <v>263678</v>
      </c>
      <c r="E74" s="96" t="s">
        <v>4</v>
      </c>
      <c r="F74" s="40" t="s">
        <v>4</v>
      </c>
      <c r="G74" s="117" t="s">
        <v>4</v>
      </c>
      <c r="H74" s="88"/>
      <c r="I74" s="40" t="s">
        <v>4</v>
      </c>
      <c r="J74" s="39" t="s">
        <v>4</v>
      </c>
      <c r="K74" s="40" t="s">
        <v>4</v>
      </c>
      <c r="L74" s="128" t="s">
        <v>4</v>
      </c>
      <c r="M74" s="39" t="s">
        <v>4</v>
      </c>
      <c r="N74" s="40" t="s">
        <v>95</v>
      </c>
      <c r="O74" s="85" t="s">
        <v>4</v>
      </c>
      <c r="P74" s="39" t="s">
        <v>4</v>
      </c>
      <c r="Q74" s="40" t="s">
        <v>4</v>
      </c>
      <c r="R74" s="40" t="s">
        <v>4</v>
      </c>
      <c r="S74" s="39" t="s">
        <v>4</v>
      </c>
      <c r="T74" s="16" t="s">
        <v>4</v>
      </c>
      <c r="U74" s="16" t="s">
        <v>95</v>
      </c>
      <c r="V74" s="110"/>
      <c r="W74" s="16">
        <f t="shared" ref="W74:AF74" si="296">IF(E74="L",1,(IF(E74="A",100,0)))</f>
        <v>0</v>
      </c>
      <c r="X74" s="16">
        <f t="shared" si="296"/>
        <v>0</v>
      </c>
      <c r="Y74" s="16">
        <f t="shared" si="296"/>
        <v>0</v>
      </c>
      <c r="Z74" s="16">
        <f t="shared" si="296"/>
        <v>0</v>
      </c>
      <c r="AA74" s="16">
        <f t="shared" si="296"/>
        <v>0</v>
      </c>
      <c r="AB74" s="16">
        <f t="shared" si="296"/>
        <v>0</v>
      </c>
      <c r="AC74" s="16">
        <f t="shared" si="296"/>
        <v>0</v>
      </c>
      <c r="AD74" s="16">
        <f t="shared" si="296"/>
        <v>0</v>
      </c>
      <c r="AE74" s="16">
        <f t="shared" si="296"/>
        <v>0</v>
      </c>
      <c r="AF74" s="16">
        <f t="shared" si="296"/>
        <v>0</v>
      </c>
      <c r="AG74" s="16">
        <f>IF(U36="L",1,(IF(U36="A",100,0)))</f>
        <v>0</v>
      </c>
      <c r="AH74" s="16">
        <f t="shared" ref="AH74:AN74" si="297">IF(P74="L",1,(IF(P74="A",100,0)))</f>
        <v>0</v>
      </c>
      <c r="AI74" s="16">
        <f t="shared" si="297"/>
        <v>0</v>
      </c>
      <c r="AJ74" s="16">
        <f t="shared" si="297"/>
        <v>0</v>
      </c>
      <c r="AK74" s="16">
        <f t="shared" si="297"/>
        <v>0</v>
      </c>
      <c r="AL74" s="16">
        <f t="shared" si="297"/>
        <v>0</v>
      </c>
      <c r="AM74" s="16">
        <f t="shared" si="297"/>
        <v>0</v>
      </c>
      <c r="AN74" s="16">
        <f t="shared" si="297"/>
        <v>0</v>
      </c>
      <c r="AO74" s="16">
        <f t="shared" si="266"/>
        <v>0</v>
      </c>
      <c r="AP74" s="32">
        <f t="shared" si="267"/>
        <v>0</v>
      </c>
      <c r="AQ74" s="90">
        <f t="shared" si="268"/>
        <v>0</v>
      </c>
      <c r="AR74" s="92"/>
      <c r="AS74" s="111" t="s">
        <v>172</v>
      </c>
      <c r="AT74" s="110" t="s">
        <v>201</v>
      </c>
      <c r="AU74" s="40"/>
      <c r="AV74" s="87"/>
      <c r="AW74" s="40"/>
      <c r="AX74" s="40"/>
      <c r="AY74" s="39"/>
      <c r="AZ74" s="40"/>
      <c r="BA74" s="40"/>
      <c r="BB74" s="39"/>
      <c r="BC74" s="101"/>
      <c r="BD74" s="40"/>
      <c r="BE74" s="30"/>
      <c r="BF74" s="40"/>
      <c r="BG74" s="40"/>
      <c r="BH74" s="39"/>
      <c r="BI74" s="40"/>
      <c r="BJ74" s="40"/>
      <c r="BK74" s="31"/>
      <c r="BL74" s="16">
        <f t="shared" ref="BL74:CC74" si="298">IF(AT74="L",1,(IF(AT74="A",100,0)))</f>
        <v>0</v>
      </c>
      <c r="BM74" s="16">
        <f t="shared" si="298"/>
        <v>0</v>
      </c>
      <c r="BN74" s="16">
        <f t="shared" si="298"/>
        <v>0</v>
      </c>
      <c r="BO74" s="16">
        <f t="shared" si="298"/>
        <v>0</v>
      </c>
      <c r="BP74" s="16">
        <f t="shared" si="298"/>
        <v>0</v>
      </c>
      <c r="BQ74" s="16">
        <f t="shared" si="298"/>
        <v>0</v>
      </c>
      <c r="BR74" s="16">
        <f t="shared" si="298"/>
        <v>0</v>
      </c>
      <c r="BS74" s="16">
        <f t="shared" si="298"/>
        <v>0</v>
      </c>
      <c r="BT74" s="16">
        <f t="shared" si="298"/>
        <v>0</v>
      </c>
      <c r="BU74" s="16">
        <f t="shared" si="298"/>
        <v>0</v>
      </c>
      <c r="BV74" s="16">
        <f t="shared" si="298"/>
        <v>0</v>
      </c>
      <c r="BW74" s="16">
        <f t="shared" si="298"/>
        <v>0</v>
      </c>
      <c r="BX74" s="16">
        <f t="shared" si="298"/>
        <v>0</v>
      </c>
      <c r="BY74" s="16">
        <f t="shared" si="298"/>
        <v>0</v>
      </c>
      <c r="BZ74" s="16">
        <f t="shared" si="298"/>
        <v>0</v>
      </c>
      <c r="CA74" s="16">
        <f t="shared" si="298"/>
        <v>0</v>
      </c>
      <c r="CB74" s="16">
        <f t="shared" si="298"/>
        <v>0</v>
      </c>
      <c r="CC74" s="16">
        <f t="shared" si="298"/>
        <v>0</v>
      </c>
      <c r="CD74" s="16">
        <f t="shared" si="270"/>
        <v>0</v>
      </c>
      <c r="CE74" s="16">
        <f t="shared" si="271"/>
        <v>0</v>
      </c>
      <c r="CF74" s="16">
        <f t="shared" si="272"/>
        <v>0</v>
      </c>
      <c r="CG74" s="32">
        <f t="shared" si="281"/>
        <v>0</v>
      </c>
      <c r="CH74" s="90">
        <f t="shared" si="281"/>
        <v>0</v>
      </c>
      <c r="CI74" s="93"/>
      <c r="CJ74" s="98"/>
      <c r="CK74" s="85"/>
      <c r="CL74" s="40"/>
      <c r="CM74" s="39"/>
      <c r="CN74" s="40"/>
      <c r="CO74" s="40"/>
      <c r="CP74" s="39"/>
      <c r="CQ74" s="40"/>
      <c r="CR74" s="40"/>
      <c r="CS74" s="39"/>
      <c r="CT74" s="40"/>
      <c r="CU74" s="40"/>
      <c r="CV74" s="87"/>
      <c r="CW74" s="40"/>
      <c r="CX74" s="40"/>
      <c r="CY74" s="39"/>
      <c r="CZ74" s="38"/>
      <c r="DA74" s="38"/>
      <c r="DB74" s="16"/>
      <c r="DC74" s="16">
        <f t="shared" ref="DC74:DT74" si="299">IF(CK74="L",1,(IF(CK74="A",100,0)))</f>
        <v>0</v>
      </c>
      <c r="DD74" s="16">
        <f t="shared" si="299"/>
        <v>0</v>
      </c>
      <c r="DE74" s="16">
        <f t="shared" si="299"/>
        <v>0</v>
      </c>
      <c r="DF74" s="16">
        <f t="shared" si="299"/>
        <v>0</v>
      </c>
      <c r="DG74" s="16">
        <f t="shared" si="299"/>
        <v>0</v>
      </c>
      <c r="DH74" s="16">
        <f t="shared" si="299"/>
        <v>0</v>
      </c>
      <c r="DI74" s="16">
        <f t="shared" si="299"/>
        <v>0</v>
      </c>
      <c r="DJ74" s="16">
        <f t="shared" si="299"/>
        <v>0</v>
      </c>
      <c r="DK74" s="16">
        <f t="shared" si="299"/>
        <v>0</v>
      </c>
      <c r="DL74" s="16">
        <f t="shared" si="299"/>
        <v>0</v>
      </c>
      <c r="DM74" s="16">
        <f t="shared" si="299"/>
        <v>0</v>
      </c>
      <c r="DN74" s="16">
        <f t="shared" si="299"/>
        <v>0</v>
      </c>
      <c r="DO74" s="16">
        <f t="shared" si="299"/>
        <v>0</v>
      </c>
      <c r="DP74" s="16">
        <f t="shared" si="299"/>
        <v>0</v>
      </c>
      <c r="DQ74" s="16">
        <f t="shared" si="299"/>
        <v>0</v>
      </c>
      <c r="DR74" s="16">
        <f t="shared" si="299"/>
        <v>0</v>
      </c>
      <c r="DS74" s="16">
        <f t="shared" si="299"/>
        <v>0</v>
      </c>
      <c r="DT74" s="16">
        <f t="shared" si="299"/>
        <v>0</v>
      </c>
      <c r="DU74" s="16">
        <f t="shared" si="275"/>
        <v>0</v>
      </c>
      <c r="DV74" s="16">
        <f t="shared" si="276"/>
        <v>0</v>
      </c>
      <c r="DW74" s="16">
        <f t="shared" si="277"/>
        <v>0</v>
      </c>
      <c r="DX74" s="32">
        <f t="shared" si="283"/>
        <v>0</v>
      </c>
      <c r="DY74" s="32">
        <f t="shared" si="283"/>
        <v>0</v>
      </c>
      <c r="EA74" s="106"/>
    </row>
    <row r="78" spans="1:131" x14ac:dyDescent="0.2">
      <c r="C78" t="s">
        <v>202</v>
      </c>
    </row>
    <row r="79" spans="1:131" s="9" customFormat="1" x14ac:dyDescent="0.2">
      <c r="A79" s="1">
        <f>A6</f>
        <v>34397</v>
      </c>
      <c r="B79" s="120" t="s">
        <v>205</v>
      </c>
      <c r="C79" s="114" t="s">
        <v>134</v>
      </c>
      <c r="D79" s="113">
        <v>36467</v>
      </c>
      <c r="E79" s="96" t="s">
        <v>4</v>
      </c>
      <c r="F79" s="40" t="s">
        <v>201</v>
      </c>
      <c r="G79" s="86"/>
      <c r="H79" s="88"/>
      <c r="I79" s="40"/>
      <c r="J79" s="39"/>
      <c r="K79" s="40"/>
      <c r="L79" s="1"/>
      <c r="M79" s="39"/>
      <c r="N79" s="40"/>
      <c r="O79" s="85"/>
      <c r="P79" s="39"/>
      <c r="Q79" s="40"/>
      <c r="R79" s="40"/>
      <c r="S79" s="39"/>
      <c r="T79" s="40"/>
      <c r="U79" s="16"/>
      <c r="V79" s="110"/>
      <c r="W79" s="16">
        <f t="shared" ref="W79:AN79" si="300">IF(E79="L",1,(IF(E79="A",100,0)))</f>
        <v>0</v>
      </c>
      <c r="X79" s="16">
        <f t="shared" si="300"/>
        <v>0</v>
      </c>
      <c r="Y79" s="16">
        <f t="shared" si="300"/>
        <v>0</v>
      </c>
      <c r="Z79" s="16">
        <f t="shared" si="300"/>
        <v>0</v>
      </c>
      <c r="AA79" s="16">
        <f t="shared" si="300"/>
        <v>0</v>
      </c>
      <c r="AB79" s="16">
        <f t="shared" si="300"/>
        <v>0</v>
      </c>
      <c r="AC79" s="16">
        <f t="shared" si="300"/>
        <v>0</v>
      </c>
      <c r="AD79" s="16">
        <f t="shared" si="300"/>
        <v>0</v>
      </c>
      <c r="AE79" s="16">
        <f t="shared" si="300"/>
        <v>0</v>
      </c>
      <c r="AF79" s="16">
        <f t="shared" si="300"/>
        <v>0</v>
      </c>
      <c r="AG79" s="16">
        <f t="shared" si="300"/>
        <v>0</v>
      </c>
      <c r="AH79" s="16">
        <f t="shared" si="300"/>
        <v>0</v>
      </c>
      <c r="AI79" s="16">
        <f t="shared" si="300"/>
        <v>0</v>
      </c>
      <c r="AJ79" s="16">
        <f t="shared" si="300"/>
        <v>0</v>
      </c>
      <c r="AK79" s="16">
        <f t="shared" si="300"/>
        <v>0</v>
      </c>
      <c r="AL79" s="16">
        <f t="shared" si="300"/>
        <v>0</v>
      </c>
      <c r="AM79" s="16">
        <f t="shared" si="300"/>
        <v>0</v>
      </c>
      <c r="AN79" s="16">
        <f t="shared" si="300"/>
        <v>0</v>
      </c>
      <c r="AO79" s="16">
        <f t="shared" ref="AO79:AO84" si="301">SUM(W79:AN79)</f>
        <v>0</v>
      </c>
      <c r="AP79" s="32">
        <f t="shared" ref="AP79:AP84" si="302">INT(AO79/100)</f>
        <v>0</v>
      </c>
      <c r="AQ79" s="90">
        <f t="shared" ref="AQ79:AQ84" si="303">AO79-(AP79*100)</f>
        <v>0</v>
      </c>
      <c r="AR79" s="92"/>
      <c r="AS79" s="98"/>
      <c r="AT79" s="110"/>
      <c r="AU79" s="40"/>
      <c r="AV79" s="87"/>
      <c r="AW79" s="40"/>
      <c r="AX79" s="40"/>
      <c r="AY79" s="39"/>
      <c r="AZ79" s="40"/>
      <c r="BA79" s="40"/>
      <c r="BB79" s="39"/>
      <c r="BC79" s="101"/>
      <c r="BD79" s="40"/>
      <c r="BE79" s="30"/>
      <c r="BF79" s="40"/>
      <c r="BG79" s="40"/>
      <c r="BH79" s="39"/>
      <c r="BI79" s="40"/>
      <c r="BJ79" s="40"/>
      <c r="BK79" s="31"/>
      <c r="BL79" s="16">
        <f t="shared" ref="BL79:CC79" si="304">IF(AT79="L",1,(IF(AT79="A",100,0)))</f>
        <v>0</v>
      </c>
      <c r="BM79" s="16">
        <f t="shared" si="304"/>
        <v>0</v>
      </c>
      <c r="BN79" s="16">
        <f t="shared" si="304"/>
        <v>0</v>
      </c>
      <c r="BO79" s="16">
        <f t="shared" si="304"/>
        <v>0</v>
      </c>
      <c r="BP79" s="16">
        <f t="shared" si="304"/>
        <v>0</v>
      </c>
      <c r="BQ79" s="16">
        <f t="shared" si="304"/>
        <v>0</v>
      </c>
      <c r="BR79" s="16">
        <f t="shared" si="304"/>
        <v>0</v>
      </c>
      <c r="BS79" s="16">
        <f t="shared" si="304"/>
        <v>0</v>
      </c>
      <c r="BT79" s="16">
        <f t="shared" si="304"/>
        <v>0</v>
      </c>
      <c r="BU79" s="16">
        <f t="shared" si="304"/>
        <v>0</v>
      </c>
      <c r="BV79" s="16">
        <f t="shared" si="304"/>
        <v>0</v>
      </c>
      <c r="BW79" s="16">
        <f t="shared" si="304"/>
        <v>0</v>
      </c>
      <c r="BX79" s="16">
        <f t="shared" si="304"/>
        <v>0</v>
      </c>
      <c r="BY79" s="16">
        <f t="shared" si="304"/>
        <v>0</v>
      </c>
      <c r="BZ79" s="16">
        <f t="shared" si="304"/>
        <v>0</v>
      </c>
      <c r="CA79" s="16">
        <f t="shared" si="304"/>
        <v>0</v>
      </c>
      <c r="CB79" s="16">
        <f t="shared" si="304"/>
        <v>0</v>
      </c>
      <c r="CC79" s="16">
        <f t="shared" si="304"/>
        <v>0</v>
      </c>
      <c r="CD79" s="16">
        <f t="shared" ref="CD79:CD84" si="305">SUM(BM79:CC79)</f>
        <v>0</v>
      </c>
      <c r="CE79" s="16">
        <f t="shared" ref="CE79:CE84" si="306">INT(CD79/100)</f>
        <v>0</v>
      </c>
      <c r="CF79" s="16">
        <f t="shared" ref="CF79:CF84" si="307">CD79-(CE79*100)</f>
        <v>0</v>
      </c>
      <c r="CG79" s="32">
        <f t="shared" ref="CG79:CH81" si="308">CE79+AP79</f>
        <v>0</v>
      </c>
      <c r="CH79" s="90">
        <f t="shared" si="308"/>
        <v>0</v>
      </c>
      <c r="CI79" s="93"/>
      <c r="CJ79" s="98"/>
      <c r="CK79" s="85"/>
      <c r="CL79" s="40"/>
      <c r="CM79" s="39"/>
      <c r="CN79" s="40"/>
      <c r="CO79" s="40"/>
      <c r="CP79" s="39"/>
      <c r="CQ79" s="40"/>
      <c r="CR79" s="40"/>
      <c r="CS79" s="39"/>
      <c r="CT79" s="40"/>
      <c r="CU79" s="40"/>
      <c r="CV79" s="87"/>
      <c r="CW79" s="40"/>
      <c r="CX79" s="40"/>
      <c r="CY79" s="39"/>
      <c r="CZ79" s="38"/>
      <c r="DA79" s="38"/>
      <c r="DB79" s="16"/>
      <c r="DC79" s="16">
        <f t="shared" ref="DC79:DT79" si="309">IF(CK79="L",1,(IF(CK79="A",100,0)))</f>
        <v>0</v>
      </c>
      <c r="DD79" s="16">
        <f t="shared" si="309"/>
        <v>0</v>
      </c>
      <c r="DE79" s="16">
        <f t="shared" si="309"/>
        <v>0</v>
      </c>
      <c r="DF79" s="16">
        <f t="shared" si="309"/>
        <v>0</v>
      </c>
      <c r="DG79" s="16">
        <f t="shared" si="309"/>
        <v>0</v>
      </c>
      <c r="DH79" s="16">
        <f t="shared" si="309"/>
        <v>0</v>
      </c>
      <c r="DI79" s="16">
        <f t="shared" si="309"/>
        <v>0</v>
      </c>
      <c r="DJ79" s="16">
        <f t="shared" si="309"/>
        <v>0</v>
      </c>
      <c r="DK79" s="16">
        <f t="shared" si="309"/>
        <v>0</v>
      </c>
      <c r="DL79" s="16">
        <f t="shared" si="309"/>
        <v>0</v>
      </c>
      <c r="DM79" s="16">
        <f t="shared" si="309"/>
        <v>0</v>
      </c>
      <c r="DN79" s="16">
        <f t="shared" si="309"/>
        <v>0</v>
      </c>
      <c r="DO79" s="16">
        <f t="shared" si="309"/>
        <v>0</v>
      </c>
      <c r="DP79" s="16">
        <f t="shared" si="309"/>
        <v>0</v>
      </c>
      <c r="DQ79" s="16">
        <f t="shared" si="309"/>
        <v>0</v>
      </c>
      <c r="DR79" s="16">
        <f t="shared" si="309"/>
        <v>0</v>
      </c>
      <c r="DS79" s="16">
        <f t="shared" si="309"/>
        <v>0</v>
      </c>
      <c r="DT79" s="16">
        <f t="shared" si="309"/>
        <v>0</v>
      </c>
      <c r="DU79" s="16">
        <f t="shared" ref="DU79:DU84" si="310">SUM(DC79:DT79)</f>
        <v>0</v>
      </c>
      <c r="DV79" s="16">
        <f t="shared" ref="DV79:DV84" si="311">INT(DU79/100)</f>
        <v>0</v>
      </c>
      <c r="DW79" s="16">
        <f t="shared" ref="DW79:DW84" si="312">DU79-(DV79*100)</f>
        <v>0</v>
      </c>
      <c r="DX79" s="32">
        <f t="shared" ref="DX79:DY81" si="313">DV79+CG79</f>
        <v>0</v>
      </c>
      <c r="DY79" s="32">
        <f t="shared" si="313"/>
        <v>0</v>
      </c>
      <c r="EA79" s="106"/>
    </row>
    <row r="80" spans="1:131" s="9" customFormat="1" x14ac:dyDescent="0.2">
      <c r="A80" s="1">
        <f>A71</f>
        <v>34397</v>
      </c>
      <c r="B80" s="116">
        <f>B71+1</f>
        <v>14</v>
      </c>
      <c r="C80" s="114" t="s">
        <v>140</v>
      </c>
      <c r="D80" s="113">
        <v>41944</v>
      </c>
      <c r="E80" s="96" t="s">
        <v>95</v>
      </c>
      <c r="F80" s="40" t="s">
        <v>201</v>
      </c>
      <c r="G80" s="86"/>
      <c r="H80" s="88"/>
      <c r="I80" s="40"/>
      <c r="J80" s="39"/>
      <c r="K80" s="40"/>
      <c r="L80" s="1"/>
      <c r="M80" s="39"/>
      <c r="N80" s="40"/>
      <c r="O80" s="85"/>
      <c r="P80" s="39"/>
      <c r="Q80" s="40"/>
      <c r="R80" s="40"/>
      <c r="S80" s="39"/>
      <c r="T80" s="40"/>
      <c r="U80" s="16"/>
      <c r="V80" s="110"/>
      <c r="W80" s="16">
        <f t="shared" ref="W80:AF80" si="314">IF(E80="L",1,(IF(E80="A",100,0)))</f>
        <v>0</v>
      </c>
      <c r="X80" s="16">
        <f t="shared" si="314"/>
        <v>0</v>
      </c>
      <c r="Y80" s="16">
        <f t="shared" si="314"/>
        <v>0</v>
      </c>
      <c r="Z80" s="16">
        <f t="shared" si="314"/>
        <v>0</v>
      </c>
      <c r="AA80" s="16">
        <f t="shared" si="314"/>
        <v>0</v>
      </c>
      <c r="AB80" s="16">
        <f t="shared" si="314"/>
        <v>0</v>
      </c>
      <c r="AC80" s="16">
        <f t="shared" si="314"/>
        <v>0</v>
      </c>
      <c r="AD80" s="16">
        <f t="shared" si="314"/>
        <v>0</v>
      </c>
      <c r="AE80" s="16">
        <f t="shared" si="314"/>
        <v>0</v>
      </c>
      <c r="AF80" s="16">
        <f t="shared" si="314"/>
        <v>0</v>
      </c>
      <c r="AG80" s="16">
        <f>IF(U4="L",1,(IF(U4="A",100,0)))</f>
        <v>1</v>
      </c>
      <c r="AH80" s="16">
        <f t="shared" ref="AH80:AN80" si="315">IF(P80="L",1,(IF(P80="A",100,0)))</f>
        <v>0</v>
      </c>
      <c r="AI80" s="16">
        <f t="shared" si="315"/>
        <v>0</v>
      </c>
      <c r="AJ80" s="16">
        <f t="shared" si="315"/>
        <v>0</v>
      </c>
      <c r="AK80" s="16">
        <f t="shared" si="315"/>
        <v>0</v>
      </c>
      <c r="AL80" s="16">
        <f t="shared" si="315"/>
        <v>0</v>
      </c>
      <c r="AM80" s="16">
        <f t="shared" si="315"/>
        <v>0</v>
      </c>
      <c r="AN80" s="16">
        <f t="shared" si="315"/>
        <v>0</v>
      </c>
      <c r="AO80" s="16">
        <f t="shared" si="301"/>
        <v>1</v>
      </c>
      <c r="AP80" s="32">
        <f t="shared" si="302"/>
        <v>0</v>
      </c>
      <c r="AQ80" s="90">
        <f t="shared" si="303"/>
        <v>1</v>
      </c>
      <c r="AR80" s="92"/>
      <c r="AS80" s="98"/>
      <c r="AT80" s="110"/>
      <c r="AU80" s="40"/>
      <c r="AV80" s="87"/>
      <c r="AW80" s="40"/>
      <c r="AX80" s="40"/>
      <c r="AY80" s="39"/>
      <c r="AZ80" s="40"/>
      <c r="BA80" s="40"/>
      <c r="BB80" s="39"/>
      <c r="BC80" s="101"/>
      <c r="BD80" s="40"/>
      <c r="BE80" s="30"/>
      <c r="BF80" s="40"/>
      <c r="BG80" s="40"/>
      <c r="BH80" s="39"/>
      <c r="BI80" s="40"/>
      <c r="BJ80" s="40"/>
      <c r="BK80" s="31"/>
      <c r="BL80" s="16">
        <f t="shared" ref="BL80:CC80" si="316">IF(AT80="L",1,(IF(AT80="A",100,0)))</f>
        <v>0</v>
      </c>
      <c r="BM80" s="16">
        <f t="shared" si="316"/>
        <v>0</v>
      </c>
      <c r="BN80" s="16">
        <f t="shared" si="316"/>
        <v>0</v>
      </c>
      <c r="BO80" s="16">
        <f t="shared" si="316"/>
        <v>0</v>
      </c>
      <c r="BP80" s="16">
        <f t="shared" si="316"/>
        <v>0</v>
      </c>
      <c r="BQ80" s="16">
        <f t="shared" si="316"/>
        <v>0</v>
      </c>
      <c r="BR80" s="16">
        <f t="shared" si="316"/>
        <v>0</v>
      </c>
      <c r="BS80" s="16">
        <f t="shared" si="316"/>
        <v>0</v>
      </c>
      <c r="BT80" s="16">
        <f t="shared" si="316"/>
        <v>0</v>
      </c>
      <c r="BU80" s="16">
        <f t="shared" si="316"/>
        <v>0</v>
      </c>
      <c r="BV80" s="16">
        <f t="shared" si="316"/>
        <v>0</v>
      </c>
      <c r="BW80" s="16">
        <f t="shared" si="316"/>
        <v>0</v>
      </c>
      <c r="BX80" s="16">
        <f t="shared" si="316"/>
        <v>0</v>
      </c>
      <c r="BY80" s="16">
        <f t="shared" si="316"/>
        <v>0</v>
      </c>
      <c r="BZ80" s="16">
        <f t="shared" si="316"/>
        <v>0</v>
      </c>
      <c r="CA80" s="16">
        <f t="shared" si="316"/>
        <v>0</v>
      </c>
      <c r="CB80" s="16">
        <f t="shared" si="316"/>
        <v>0</v>
      </c>
      <c r="CC80" s="16">
        <f t="shared" si="316"/>
        <v>0</v>
      </c>
      <c r="CD80" s="16">
        <f t="shared" si="305"/>
        <v>0</v>
      </c>
      <c r="CE80" s="16">
        <f t="shared" si="306"/>
        <v>0</v>
      </c>
      <c r="CF80" s="16">
        <f t="shared" si="307"/>
        <v>0</v>
      </c>
      <c r="CG80" s="32">
        <f t="shared" si="308"/>
        <v>0</v>
      </c>
      <c r="CH80" s="90">
        <f t="shared" si="308"/>
        <v>1</v>
      </c>
      <c r="CI80" s="93"/>
      <c r="CJ80" s="98"/>
      <c r="CK80" s="85"/>
      <c r="CL80" s="40"/>
      <c r="CM80" s="39"/>
      <c r="CN80" s="40"/>
      <c r="CO80" s="40"/>
      <c r="CP80" s="39"/>
      <c r="CQ80" s="40"/>
      <c r="CR80" s="40"/>
      <c r="CS80" s="39"/>
      <c r="CT80" s="40"/>
      <c r="CU80" s="40"/>
      <c r="CV80" s="87"/>
      <c r="CW80" s="40"/>
      <c r="CX80" s="40"/>
      <c r="CY80" s="39"/>
      <c r="CZ80" s="38"/>
      <c r="DA80" s="38"/>
      <c r="DB80" s="16"/>
      <c r="DC80" s="16">
        <f t="shared" ref="DC80:DT80" si="317">IF(CK80="L",1,(IF(CK80="A",100,0)))</f>
        <v>0</v>
      </c>
      <c r="DD80" s="16">
        <f t="shared" si="317"/>
        <v>0</v>
      </c>
      <c r="DE80" s="16">
        <f t="shared" si="317"/>
        <v>0</v>
      </c>
      <c r="DF80" s="16">
        <f t="shared" si="317"/>
        <v>0</v>
      </c>
      <c r="DG80" s="16">
        <f t="shared" si="317"/>
        <v>0</v>
      </c>
      <c r="DH80" s="16">
        <f t="shared" si="317"/>
        <v>0</v>
      </c>
      <c r="DI80" s="16">
        <f t="shared" si="317"/>
        <v>0</v>
      </c>
      <c r="DJ80" s="16">
        <f t="shared" si="317"/>
        <v>0</v>
      </c>
      <c r="DK80" s="16">
        <f t="shared" si="317"/>
        <v>0</v>
      </c>
      <c r="DL80" s="16">
        <f t="shared" si="317"/>
        <v>0</v>
      </c>
      <c r="DM80" s="16">
        <f t="shared" si="317"/>
        <v>0</v>
      </c>
      <c r="DN80" s="16">
        <f t="shared" si="317"/>
        <v>0</v>
      </c>
      <c r="DO80" s="16">
        <f t="shared" si="317"/>
        <v>0</v>
      </c>
      <c r="DP80" s="16">
        <f t="shared" si="317"/>
        <v>0</v>
      </c>
      <c r="DQ80" s="16">
        <f t="shared" si="317"/>
        <v>0</v>
      </c>
      <c r="DR80" s="16">
        <f t="shared" si="317"/>
        <v>0</v>
      </c>
      <c r="DS80" s="16">
        <f t="shared" si="317"/>
        <v>0</v>
      </c>
      <c r="DT80" s="16">
        <f t="shared" si="317"/>
        <v>0</v>
      </c>
      <c r="DU80" s="16">
        <f t="shared" si="310"/>
        <v>0</v>
      </c>
      <c r="DV80" s="16">
        <f t="shared" si="311"/>
        <v>0</v>
      </c>
      <c r="DW80" s="16">
        <f t="shared" si="312"/>
        <v>0</v>
      </c>
      <c r="DX80" s="32">
        <f t="shared" si="313"/>
        <v>0</v>
      </c>
      <c r="DY80" s="32">
        <f t="shared" si="313"/>
        <v>1</v>
      </c>
      <c r="EA80" s="106"/>
    </row>
    <row r="81" spans="1:131" s="9" customFormat="1" x14ac:dyDescent="0.2">
      <c r="A81" s="121">
        <v>34397</v>
      </c>
      <c r="B81" s="116">
        <v>22</v>
      </c>
      <c r="C81" s="114" t="s">
        <v>146</v>
      </c>
      <c r="D81" s="113">
        <v>530239</v>
      </c>
      <c r="E81" s="96" t="s">
        <v>6</v>
      </c>
      <c r="F81" s="40" t="s">
        <v>4</v>
      </c>
      <c r="G81" s="117" t="s">
        <v>5</v>
      </c>
      <c r="H81" s="88"/>
      <c r="I81" s="40" t="s">
        <v>201</v>
      </c>
      <c r="J81" s="39"/>
      <c r="K81" s="40"/>
      <c r="L81" s="40"/>
      <c r="M81" s="39"/>
      <c r="N81" s="40"/>
      <c r="O81" s="85"/>
      <c r="P81" s="39"/>
      <c r="Q81" s="40"/>
      <c r="R81" s="40"/>
      <c r="S81" s="39"/>
      <c r="T81" s="40"/>
      <c r="U81" s="16"/>
      <c r="V81" s="110"/>
      <c r="W81" s="16">
        <f t="shared" ref="W81:AN81" si="318">IF(E81="L",1,(IF(E81="A",100,0)))</f>
        <v>1</v>
      </c>
      <c r="X81" s="16">
        <f t="shared" si="318"/>
        <v>0</v>
      </c>
      <c r="Y81" s="16">
        <f t="shared" si="318"/>
        <v>100</v>
      </c>
      <c r="Z81" s="16">
        <f t="shared" si="318"/>
        <v>0</v>
      </c>
      <c r="AA81" s="16">
        <f t="shared" si="318"/>
        <v>0</v>
      </c>
      <c r="AB81" s="16">
        <f t="shared" si="318"/>
        <v>0</v>
      </c>
      <c r="AC81" s="16">
        <f t="shared" si="318"/>
        <v>0</v>
      </c>
      <c r="AD81" s="16">
        <f t="shared" si="318"/>
        <v>0</v>
      </c>
      <c r="AE81" s="16">
        <f t="shared" si="318"/>
        <v>0</v>
      </c>
      <c r="AF81" s="16">
        <f t="shared" si="318"/>
        <v>0</v>
      </c>
      <c r="AG81" s="16">
        <f t="shared" si="318"/>
        <v>0</v>
      </c>
      <c r="AH81" s="16">
        <f t="shared" si="318"/>
        <v>0</v>
      </c>
      <c r="AI81" s="16">
        <f t="shared" si="318"/>
        <v>0</v>
      </c>
      <c r="AJ81" s="16">
        <f t="shared" si="318"/>
        <v>0</v>
      </c>
      <c r="AK81" s="16">
        <f t="shared" si="318"/>
        <v>0</v>
      </c>
      <c r="AL81" s="16">
        <f t="shared" si="318"/>
        <v>0</v>
      </c>
      <c r="AM81" s="16">
        <f t="shared" si="318"/>
        <v>0</v>
      </c>
      <c r="AN81" s="16">
        <f t="shared" si="318"/>
        <v>0</v>
      </c>
      <c r="AO81" s="16">
        <f t="shared" si="301"/>
        <v>101</v>
      </c>
      <c r="AP81" s="32">
        <f t="shared" si="302"/>
        <v>1</v>
      </c>
      <c r="AQ81" s="90">
        <f t="shared" si="303"/>
        <v>1</v>
      </c>
      <c r="AR81" s="92"/>
      <c r="AS81" s="98"/>
      <c r="AT81" s="110"/>
      <c r="AU81" s="40"/>
      <c r="AV81" s="87"/>
      <c r="AW81" s="40"/>
      <c r="AX81" s="40"/>
      <c r="AY81" s="39"/>
      <c r="AZ81" s="40"/>
      <c r="BA81" s="40"/>
      <c r="BB81" s="39"/>
      <c r="BC81" s="101"/>
      <c r="BD81" s="40"/>
      <c r="BE81" s="30"/>
      <c r="BF81" s="40"/>
      <c r="BG81" s="40"/>
      <c r="BH81" s="39"/>
      <c r="BI81" s="40"/>
      <c r="BJ81" s="40"/>
      <c r="BK81" s="31"/>
      <c r="BL81" s="16">
        <f t="shared" ref="BL81:CC81" si="319">IF(AT81="L",1,(IF(AT81="A",100,0)))</f>
        <v>0</v>
      </c>
      <c r="BM81" s="16">
        <f t="shared" si="319"/>
        <v>0</v>
      </c>
      <c r="BN81" s="16">
        <f t="shared" si="319"/>
        <v>0</v>
      </c>
      <c r="BO81" s="16">
        <f t="shared" si="319"/>
        <v>0</v>
      </c>
      <c r="BP81" s="16">
        <f t="shared" si="319"/>
        <v>0</v>
      </c>
      <c r="BQ81" s="16">
        <f t="shared" si="319"/>
        <v>0</v>
      </c>
      <c r="BR81" s="16">
        <f t="shared" si="319"/>
        <v>0</v>
      </c>
      <c r="BS81" s="16">
        <f t="shared" si="319"/>
        <v>0</v>
      </c>
      <c r="BT81" s="16">
        <f t="shared" si="319"/>
        <v>0</v>
      </c>
      <c r="BU81" s="16">
        <f t="shared" si="319"/>
        <v>0</v>
      </c>
      <c r="BV81" s="16">
        <f t="shared" si="319"/>
        <v>0</v>
      </c>
      <c r="BW81" s="16">
        <f t="shared" si="319"/>
        <v>0</v>
      </c>
      <c r="BX81" s="16">
        <f t="shared" si="319"/>
        <v>0</v>
      </c>
      <c r="BY81" s="16">
        <f t="shared" si="319"/>
        <v>0</v>
      </c>
      <c r="BZ81" s="16">
        <f t="shared" si="319"/>
        <v>0</v>
      </c>
      <c r="CA81" s="16">
        <f t="shared" si="319"/>
        <v>0</v>
      </c>
      <c r="CB81" s="16">
        <f t="shared" si="319"/>
        <v>0</v>
      </c>
      <c r="CC81" s="16">
        <f t="shared" si="319"/>
        <v>0</v>
      </c>
      <c r="CD81" s="16">
        <f t="shared" si="305"/>
        <v>0</v>
      </c>
      <c r="CE81" s="16">
        <f t="shared" si="306"/>
        <v>0</v>
      </c>
      <c r="CF81" s="16">
        <f t="shared" si="307"/>
        <v>0</v>
      </c>
      <c r="CG81" s="32">
        <f t="shared" si="308"/>
        <v>1</v>
      </c>
      <c r="CH81" s="90">
        <f t="shared" si="308"/>
        <v>1</v>
      </c>
      <c r="CI81" s="93"/>
      <c r="CJ81" s="98"/>
      <c r="CK81" s="85"/>
      <c r="CL81" s="40"/>
      <c r="CM81" s="39"/>
      <c r="CN81" s="40"/>
      <c r="CO81" s="40"/>
      <c r="CP81" s="39"/>
      <c r="CQ81" s="40"/>
      <c r="CR81" s="40"/>
      <c r="CS81" s="39"/>
      <c r="CT81" s="40"/>
      <c r="CU81" s="40"/>
      <c r="CV81" s="87"/>
      <c r="CW81" s="40"/>
      <c r="CX81" s="40"/>
      <c r="CY81" s="39"/>
      <c r="CZ81" s="38"/>
      <c r="DA81" s="38"/>
      <c r="DB81" s="16"/>
      <c r="DC81" s="16">
        <f t="shared" ref="DC81:DT81" si="320">IF(CK81="L",1,(IF(CK81="A",100,0)))</f>
        <v>0</v>
      </c>
      <c r="DD81" s="16">
        <f t="shared" si="320"/>
        <v>0</v>
      </c>
      <c r="DE81" s="16">
        <f t="shared" si="320"/>
        <v>0</v>
      </c>
      <c r="DF81" s="16">
        <f t="shared" si="320"/>
        <v>0</v>
      </c>
      <c r="DG81" s="16">
        <f t="shared" si="320"/>
        <v>0</v>
      </c>
      <c r="DH81" s="16">
        <f t="shared" si="320"/>
        <v>0</v>
      </c>
      <c r="DI81" s="16">
        <f t="shared" si="320"/>
        <v>0</v>
      </c>
      <c r="DJ81" s="16">
        <f t="shared" si="320"/>
        <v>0</v>
      </c>
      <c r="DK81" s="16">
        <f t="shared" si="320"/>
        <v>0</v>
      </c>
      <c r="DL81" s="16">
        <f t="shared" si="320"/>
        <v>0</v>
      </c>
      <c r="DM81" s="16">
        <f t="shared" si="320"/>
        <v>0</v>
      </c>
      <c r="DN81" s="16">
        <f t="shared" si="320"/>
        <v>0</v>
      </c>
      <c r="DO81" s="16">
        <f t="shared" si="320"/>
        <v>0</v>
      </c>
      <c r="DP81" s="16">
        <f t="shared" si="320"/>
        <v>0</v>
      </c>
      <c r="DQ81" s="16">
        <f t="shared" si="320"/>
        <v>0</v>
      </c>
      <c r="DR81" s="16">
        <f t="shared" si="320"/>
        <v>0</v>
      </c>
      <c r="DS81" s="16">
        <f t="shared" si="320"/>
        <v>0</v>
      </c>
      <c r="DT81" s="16">
        <f t="shared" si="320"/>
        <v>0</v>
      </c>
      <c r="DU81" s="16">
        <f t="shared" si="310"/>
        <v>0</v>
      </c>
      <c r="DV81" s="16">
        <f t="shared" si="311"/>
        <v>0</v>
      </c>
      <c r="DW81" s="16">
        <f t="shared" si="312"/>
        <v>0</v>
      </c>
      <c r="DX81" s="32">
        <f t="shared" si="313"/>
        <v>1</v>
      </c>
      <c r="DY81" s="32">
        <f t="shared" si="313"/>
        <v>1</v>
      </c>
      <c r="EA81" s="106"/>
    </row>
    <row r="82" spans="1:131" s="9" customFormat="1" x14ac:dyDescent="0.2">
      <c r="A82" s="121">
        <v>34397</v>
      </c>
      <c r="B82" s="51">
        <v>25</v>
      </c>
      <c r="C82" s="114" t="s">
        <v>147</v>
      </c>
      <c r="D82" s="113">
        <v>317599</v>
      </c>
      <c r="E82" s="96" t="s">
        <v>6</v>
      </c>
      <c r="F82" s="40" t="s">
        <v>5</v>
      </c>
      <c r="G82" s="117" t="s">
        <v>5</v>
      </c>
      <c r="H82" s="88"/>
      <c r="I82" s="40" t="s">
        <v>5</v>
      </c>
      <c r="J82" s="39" t="s">
        <v>225</v>
      </c>
      <c r="K82" s="40"/>
      <c r="L82" s="40"/>
      <c r="M82" s="39"/>
      <c r="N82" s="40"/>
      <c r="O82" s="85"/>
      <c r="P82" s="39"/>
      <c r="Q82" s="40"/>
      <c r="R82" s="40"/>
      <c r="S82" s="39"/>
      <c r="T82" s="40"/>
      <c r="U82" s="16"/>
      <c r="V82" s="110"/>
      <c r="W82" s="16">
        <f t="shared" ref="W82:AN82" si="321">IF(E82="L",1,(IF(E82="A",100,0)))</f>
        <v>1</v>
      </c>
      <c r="X82" s="16">
        <f t="shared" si="321"/>
        <v>100</v>
      </c>
      <c r="Y82" s="16">
        <f t="shared" si="321"/>
        <v>100</v>
      </c>
      <c r="Z82" s="16">
        <f t="shared" si="321"/>
        <v>0</v>
      </c>
      <c r="AA82" s="16">
        <f t="shared" si="321"/>
        <v>100</v>
      </c>
      <c r="AB82" s="16">
        <f t="shared" si="321"/>
        <v>0</v>
      </c>
      <c r="AC82" s="16">
        <f t="shared" si="321"/>
        <v>0</v>
      </c>
      <c r="AD82" s="16">
        <f t="shared" si="321"/>
        <v>0</v>
      </c>
      <c r="AE82" s="16">
        <f t="shared" si="321"/>
        <v>0</v>
      </c>
      <c r="AF82" s="16">
        <f t="shared" si="321"/>
        <v>0</v>
      </c>
      <c r="AG82" s="16">
        <f t="shared" si="321"/>
        <v>0</v>
      </c>
      <c r="AH82" s="16">
        <f t="shared" si="321"/>
        <v>0</v>
      </c>
      <c r="AI82" s="16">
        <f t="shared" si="321"/>
        <v>0</v>
      </c>
      <c r="AJ82" s="16">
        <f t="shared" si="321"/>
        <v>0</v>
      </c>
      <c r="AK82" s="16">
        <f t="shared" si="321"/>
        <v>0</v>
      </c>
      <c r="AL82" s="16">
        <f t="shared" si="321"/>
        <v>0</v>
      </c>
      <c r="AM82" s="16">
        <f t="shared" si="321"/>
        <v>0</v>
      </c>
      <c r="AN82" s="16">
        <f t="shared" si="321"/>
        <v>0</v>
      </c>
      <c r="AO82" s="16">
        <f t="shared" si="301"/>
        <v>301</v>
      </c>
      <c r="AP82" s="32">
        <f t="shared" si="302"/>
        <v>3</v>
      </c>
      <c r="AQ82" s="90">
        <f t="shared" si="303"/>
        <v>1</v>
      </c>
      <c r="AR82" s="92"/>
      <c r="AS82" s="98"/>
      <c r="AT82" s="110"/>
      <c r="AU82" s="40"/>
      <c r="AV82" s="87"/>
      <c r="AW82" s="40"/>
      <c r="AX82" s="40"/>
      <c r="AY82" s="39"/>
      <c r="AZ82" s="40"/>
      <c r="BA82" s="40"/>
      <c r="BB82" s="39"/>
      <c r="BC82" s="101"/>
      <c r="BD82" s="40"/>
      <c r="BE82" s="30"/>
      <c r="BF82" s="40"/>
      <c r="BG82" s="40"/>
      <c r="BH82" s="39"/>
      <c r="BI82" s="40"/>
      <c r="BJ82" s="40"/>
      <c r="BK82" s="31"/>
      <c r="BL82" s="16">
        <f t="shared" ref="BL82:CC82" si="322">IF(AT82="L",1,(IF(AT82="A",100,0)))</f>
        <v>0</v>
      </c>
      <c r="BM82" s="16">
        <f t="shared" si="322"/>
        <v>0</v>
      </c>
      <c r="BN82" s="16">
        <f t="shared" si="322"/>
        <v>0</v>
      </c>
      <c r="BO82" s="16">
        <f t="shared" si="322"/>
        <v>0</v>
      </c>
      <c r="BP82" s="16">
        <f t="shared" si="322"/>
        <v>0</v>
      </c>
      <c r="BQ82" s="16">
        <f t="shared" si="322"/>
        <v>0</v>
      </c>
      <c r="BR82" s="16">
        <f t="shared" si="322"/>
        <v>0</v>
      </c>
      <c r="BS82" s="16">
        <f t="shared" si="322"/>
        <v>0</v>
      </c>
      <c r="BT82" s="16">
        <f t="shared" si="322"/>
        <v>0</v>
      </c>
      <c r="BU82" s="16">
        <f t="shared" si="322"/>
        <v>0</v>
      </c>
      <c r="BV82" s="16">
        <f t="shared" si="322"/>
        <v>0</v>
      </c>
      <c r="BW82" s="16">
        <f t="shared" si="322"/>
        <v>0</v>
      </c>
      <c r="BX82" s="16">
        <f t="shared" si="322"/>
        <v>0</v>
      </c>
      <c r="BY82" s="16">
        <f t="shared" si="322"/>
        <v>0</v>
      </c>
      <c r="BZ82" s="16">
        <f t="shared" si="322"/>
        <v>0</v>
      </c>
      <c r="CA82" s="16">
        <f t="shared" si="322"/>
        <v>0</v>
      </c>
      <c r="CB82" s="16">
        <f t="shared" si="322"/>
        <v>0</v>
      </c>
      <c r="CC82" s="16">
        <f t="shared" si="322"/>
        <v>0</v>
      </c>
      <c r="CD82" s="16">
        <f t="shared" si="305"/>
        <v>0</v>
      </c>
      <c r="CE82" s="16">
        <f t="shared" si="306"/>
        <v>0</v>
      </c>
      <c r="CF82" s="16">
        <f t="shared" si="307"/>
        <v>0</v>
      </c>
      <c r="CG82" s="32">
        <f t="shared" ref="CG82:CH84" si="323">CE82+AP82</f>
        <v>3</v>
      </c>
      <c r="CH82" s="90">
        <f t="shared" si="323"/>
        <v>1</v>
      </c>
      <c r="CI82" s="93"/>
      <c r="CJ82" s="98"/>
      <c r="CK82" s="85"/>
      <c r="CL82" s="40"/>
      <c r="CM82" s="39"/>
      <c r="CN82" s="40"/>
      <c r="CO82" s="40"/>
      <c r="CP82" s="39"/>
      <c r="CQ82" s="40"/>
      <c r="CR82" s="40"/>
      <c r="CS82" s="39"/>
      <c r="CT82" s="40"/>
      <c r="CU82" s="40"/>
      <c r="CV82" s="87"/>
      <c r="CW82" s="40"/>
      <c r="CX82" s="40"/>
      <c r="CY82" s="39"/>
      <c r="CZ82" s="38"/>
      <c r="DA82" s="38"/>
      <c r="DB82" s="16"/>
      <c r="DC82" s="16">
        <f t="shared" ref="DC82:DT82" si="324">IF(CK82="L",1,(IF(CK82="A",100,0)))</f>
        <v>0</v>
      </c>
      <c r="DD82" s="16">
        <f t="shared" si="324"/>
        <v>0</v>
      </c>
      <c r="DE82" s="16">
        <f t="shared" si="324"/>
        <v>0</v>
      </c>
      <c r="DF82" s="16">
        <f t="shared" si="324"/>
        <v>0</v>
      </c>
      <c r="DG82" s="16">
        <f t="shared" si="324"/>
        <v>0</v>
      </c>
      <c r="DH82" s="16">
        <f t="shared" si="324"/>
        <v>0</v>
      </c>
      <c r="DI82" s="16">
        <f t="shared" si="324"/>
        <v>0</v>
      </c>
      <c r="DJ82" s="16">
        <f t="shared" si="324"/>
        <v>0</v>
      </c>
      <c r="DK82" s="16">
        <f t="shared" si="324"/>
        <v>0</v>
      </c>
      <c r="DL82" s="16">
        <f t="shared" si="324"/>
        <v>0</v>
      </c>
      <c r="DM82" s="16">
        <f t="shared" si="324"/>
        <v>0</v>
      </c>
      <c r="DN82" s="16">
        <f t="shared" si="324"/>
        <v>0</v>
      </c>
      <c r="DO82" s="16">
        <f t="shared" si="324"/>
        <v>0</v>
      </c>
      <c r="DP82" s="16">
        <f t="shared" si="324"/>
        <v>0</v>
      </c>
      <c r="DQ82" s="16">
        <f t="shared" si="324"/>
        <v>0</v>
      </c>
      <c r="DR82" s="16">
        <f t="shared" si="324"/>
        <v>0</v>
      </c>
      <c r="DS82" s="16">
        <f t="shared" si="324"/>
        <v>0</v>
      </c>
      <c r="DT82" s="16">
        <f t="shared" si="324"/>
        <v>0</v>
      </c>
      <c r="DU82" s="16">
        <f t="shared" si="310"/>
        <v>0</v>
      </c>
      <c r="DV82" s="16">
        <f t="shared" si="311"/>
        <v>0</v>
      </c>
      <c r="DW82" s="16">
        <f t="shared" si="312"/>
        <v>0</v>
      </c>
      <c r="DX82" s="32">
        <f t="shared" ref="DX82:DY84" si="325">DV82+CG82</f>
        <v>3</v>
      </c>
      <c r="DY82" s="32">
        <f t="shared" si="325"/>
        <v>1</v>
      </c>
      <c r="EA82" s="106"/>
    </row>
    <row r="83" spans="1:131" s="9" customFormat="1" x14ac:dyDescent="0.2">
      <c r="A83" s="121">
        <f>A53</f>
        <v>34398</v>
      </c>
      <c r="B83" s="121">
        <v>26</v>
      </c>
      <c r="C83" s="98" t="s">
        <v>186</v>
      </c>
      <c r="D83" s="97">
        <v>22157</v>
      </c>
      <c r="E83" s="96" t="s">
        <v>4</v>
      </c>
      <c r="F83" s="40" t="s">
        <v>4</v>
      </c>
      <c r="G83" s="117" t="s">
        <v>4</v>
      </c>
      <c r="H83" s="88"/>
      <c r="I83" s="40" t="s">
        <v>4</v>
      </c>
      <c r="J83" s="39" t="s">
        <v>4</v>
      </c>
      <c r="K83" s="40" t="s">
        <v>6</v>
      </c>
      <c r="L83" s="128" t="s">
        <v>201</v>
      </c>
      <c r="M83" s="39"/>
      <c r="N83" s="40"/>
      <c r="O83" s="85"/>
      <c r="P83" s="39"/>
      <c r="Q83" s="40"/>
      <c r="R83" s="40"/>
      <c r="S83" s="39"/>
      <c r="T83" s="40"/>
      <c r="U83" s="16"/>
      <c r="V83" s="110"/>
      <c r="W83" s="16">
        <f t="shared" ref="W83:AN83" si="326">IF(E83="L",1,(IF(E83="A",100,0)))</f>
        <v>0</v>
      </c>
      <c r="X83" s="16">
        <f t="shared" si="326"/>
        <v>0</v>
      </c>
      <c r="Y83" s="16">
        <f t="shared" si="326"/>
        <v>0</v>
      </c>
      <c r="Z83" s="16">
        <f t="shared" si="326"/>
        <v>0</v>
      </c>
      <c r="AA83" s="16">
        <f t="shared" si="326"/>
        <v>0</v>
      </c>
      <c r="AB83" s="16">
        <f t="shared" si="326"/>
        <v>0</v>
      </c>
      <c r="AC83" s="16">
        <f t="shared" si="326"/>
        <v>1</v>
      </c>
      <c r="AD83" s="16">
        <f t="shared" si="326"/>
        <v>0</v>
      </c>
      <c r="AE83" s="16">
        <f t="shared" si="326"/>
        <v>0</v>
      </c>
      <c r="AF83" s="16">
        <f t="shared" si="326"/>
        <v>0</v>
      </c>
      <c r="AG83" s="16">
        <f t="shared" si="326"/>
        <v>0</v>
      </c>
      <c r="AH83" s="16">
        <f t="shared" si="326"/>
        <v>0</v>
      </c>
      <c r="AI83" s="16">
        <f t="shared" si="326"/>
        <v>0</v>
      </c>
      <c r="AJ83" s="16">
        <f t="shared" si="326"/>
        <v>0</v>
      </c>
      <c r="AK83" s="16">
        <f t="shared" si="326"/>
        <v>0</v>
      </c>
      <c r="AL83" s="16">
        <f t="shared" si="326"/>
        <v>0</v>
      </c>
      <c r="AM83" s="16">
        <f t="shared" si="326"/>
        <v>0</v>
      </c>
      <c r="AN83" s="16">
        <f t="shared" si="326"/>
        <v>0</v>
      </c>
      <c r="AO83" s="16">
        <f t="shared" si="301"/>
        <v>1</v>
      </c>
      <c r="AP83" s="32">
        <f t="shared" si="302"/>
        <v>0</v>
      </c>
      <c r="AQ83" s="90">
        <f t="shared" si="303"/>
        <v>1</v>
      </c>
      <c r="AR83" s="92"/>
      <c r="AS83" s="98"/>
      <c r="AT83" s="110"/>
      <c r="AU83" s="40"/>
      <c r="AV83" s="87"/>
      <c r="AW83" s="40"/>
      <c r="AX83" s="40"/>
      <c r="AY83" s="39"/>
      <c r="AZ83" s="40"/>
      <c r="BA83" s="40"/>
      <c r="BB83" s="39"/>
      <c r="BC83" s="101"/>
      <c r="BD83" s="40"/>
      <c r="BE83" s="30"/>
      <c r="BF83" s="40"/>
      <c r="BG83" s="40"/>
      <c r="BH83" s="39"/>
      <c r="BI83" s="40"/>
      <c r="BJ83" s="40"/>
      <c r="BK83" s="31"/>
      <c r="BL83" s="16">
        <f t="shared" ref="BL83:CC83" si="327">IF(AT83="L",1,(IF(AT83="A",100,0)))</f>
        <v>0</v>
      </c>
      <c r="BM83" s="16">
        <f t="shared" si="327"/>
        <v>0</v>
      </c>
      <c r="BN83" s="16">
        <f t="shared" si="327"/>
        <v>0</v>
      </c>
      <c r="BO83" s="16">
        <f t="shared" si="327"/>
        <v>0</v>
      </c>
      <c r="BP83" s="16">
        <f t="shared" si="327"/>
        <v>0</v>
      </c>
      <c r="BQ83" s="16">
        <f t="shared" si="327"/>
        <v>0</v>
      </c>
      <c r="BR83" s="16">
        <f t="shared" si="327"/>
        <v>0</v>
      </c>
      <c r="BS83" s="16">
        <f t="shared" si="327"/>
        <v>0</v>
      </c>
      <c r="BT83" s="16">
        <f t="shared" si="327"/>
        <v>0</v>
      </c>
      <c r="BU83" s="16">
        <f t="shared" si="327"/>
        <v>0</v>
      </c>
      <c r="BV83" s="16">
        <f t="shared" si="327"/>
        <v>0</v>
      </c>
      <c r="BW83" s="16">
        <f t="shared" si="327"/>
        <v>0</v>
      </c>
      <c r="BX83" s="16">
        <f t="shared" si="327"/>
        <v>0</v>
      </c>
      <c r="BY83" s="16">
        <f t="shared" si="327"/>
        <v>0</v>
      </c>
      <c r="BZ83" s="16">
        <f t="shared" si="327"/>
        <v>0</v>
      </c>
      <c r="CA83" s="16">
        <f t="shared" si="327"/>
        <v>0</v>
      </c>
      <c r="CB83" s="16">
        <f t="shared" si="327"/>
        <v>0</v>
      </c>
      <c r="CC83" s="16">
        <f t="shared" si="327"/>
        <v>0</v>
      </c>
      <c r="CD83" s="16">
        <f t="shared" si="305"/>
        <v>0</v>
      </c>
      <c r="CE83" s="16">
        <f t="shared" si="306"/>
        <v>0</v>
      </c>
      <c r="CF83" s="16">
        <f t="shared" si="307"/>
        <v>0</v>
      </c>
      <c r="CG83" s="32">
        <f t="shared" si="323"/>
        <v>0</v>
      </c>
      <c r="CH83" s="90">
        <f t="shared" si="323"/>
        <v>1</v>
      </c>
      <c r="CI83" s="93"/>
      <c r="CJ83" s="98"/>
      <c r="CK83" s="85"/>
      <c r="CL83" s="40"/>
      <c r="CM83" s="39"/>
      <c r="CN83" s="40"/>
      <c r="CO83" s="40"/>
      <c r="CP83" s="39"/>
      <c r="CQ83" s="40"/>
      <c r="CR83" s="40"/>
      <c r="CS83" s="39"/>
      <c r="CT83" s="40"/>
      <c r="CU83" s="40"/>
      <c r="CV83" s="87"/>
      <c r="CW83" s="40"/>
      <c r="CX83" s="40"/>
      <c r="CY83" s="39"/>
      <c r="CZ83" s="38"/>
      <c r="DA83" s="38"/>
      <c r="DB83" s="16"/>
      <c r="DC83" s="16">
        <f t="shared" ref="DC83:DT83" si="328">IF(CK83="L",1,(IF(CK83="A",100,0)))</f>
        <v>0</v>
      </c>
      <c r="DD83" s="16">
        <f t="shared" si="328"/>
        <v>0</v>
      </c>
      <c r="DE83" s="16">
        <f t="shared" si="328"/>
        <v>0</v>
      </c>
      <c r="DF83" s="16">
        <f t="shared" si="328"/>
        <v>0</v>
      </c>
      <c r="DG83" s="16">
        <f t="shared" si="328"/>
        <v>0</v>
      </c>
      <c r="DH83" s="16">
        <f t="shared" si="328"/>
        <v>0</v>
      </c>
      <c r="DI83" s="16">
        <f t="shared" si="328"/>
        <v>0</v>
      </c>
      <c r="DJ83" s="16">
        <f t="shared" si="328"/>
        <v>0</v>
      </c>
      <c r="DK83" s="16">
        <f t="shared" si="328"/>
        <v>0</v>
      </c>
      <c r="DL83" s="16">
        <f t="shared" si="328"/>
        <v>0</v>
      </c>
      <c r="DM83" s="16">
        <f t="shared" si="328"/>
        <v>0</v>
      </c>
      <c r="DN83" s="16">
        <f t="shared" si="328"/>
        <v>0</v>
      </c>
      <c r="DO83" s="16">
        <f t="shared" si="328"/>
        <v>0</v>
      </c>
      <c r="DP83" s="16">
        <f t="shared" si="328"/>
        <v>0</v>
      </c>
      <c r="DQ83" s="16">
        <f t="shared" si="328"/>
        <v>0</v>
      </c>
      <c r="DR83" s="16">
        <f t="shared" si="328"/>
        <v>0</v>
      </c>
      <c r="DS83" s="16">
        <f t="shared" si="328"/>
        <v>0</v>
      </c>
      <c r="DT83" s="16">
        <f t="shared" si="328"/>
        <v>0</v>
      </c>
      <c r="DU83" s="16">
        <f t="shared" si="310"/>
        <v>0</v>
      </c>
      <c r="DV83" s="16">
        <f t="shared" si="311"/>
        <v>0</v>
      </c>
      <c r="DW83" s="16">
        <f t="shared" si="312"/>
        <v>0</v>
      </c>
      <c r="DX83" s="32">
        <f t="shared" si="325"/>
        <v>0</v>
      </c>
      <c r="DY83" s="32">
        <f t="shared" si="325"/>
        <v>1</v>
      </c>
      <c r="EA83" s="106"/>
    </row>
    <row r="84" spans="1:131" s="9" customFormat="1" x14ac:dyDescent="0.2">
      <c r="A84" s="121">
        <v>34397</v>
      </c>
      <c r="B84" s="51">
        <v>24</v>
      </c>
      <c r="C84" s="132" t="s">
        <v>143</v>
      </c>
      <c r="D84" s="113">
        <v>416339</v>
      </c>
      <c r="E84" s="96" t="s">
        <v>4</v>
      </c>
      <c r="F84" s="40" t="s">
        <v>4</v>
      </c>
      <c r="G84" s="117" t="s">
        <v>4</v>
      </c>
      <c r="H84" s="88"/>
      <c r="I84" s="40" t="s">
        <v>4</v>
      </c>
      <c r="J84" s="39" t="s">
        <v>4</v>
      </c>
      <c r="K84" s="40" t="s">
        <v>4</v>
      </c>
      <c r="L84" s="128" t="s">
        <v>4</v>
      </c>
      <c r="M84" s="39" t="s">
        <v>201</v>
      </c>
      <c r="N84" s="40"/>
      <c r="O84" s="85"/>
      <c r="P84" s="39"/>
      <c r="Q84" s="40"/>
      <c r="R84" s="40"/>
      <c r="S84" s="39"/>
      <c r="T84" s="40"/>
      <c r="U84" s="16"/>
      <c r="V84" s="110"/>
      <c r="W84" s="16">
        <f t="shared" ref="W84:AN84" si="329">IF(E84="L",1,(IF(E84="A",100,0)))</f>
        <v>0</v>
      </c>
      <c r="X84" s="16">
        <f t="shared" si="329"/>
        <v>0</v>
      </c>
      <c r="Y84" s="16">
        <f t="shared" si="329"/>
        <v>0</v>
      </c>
      <c r="Z84" s="16">
        <f t="shared" si="329"/>
        <v>0</v>
      </c>
      <c r="AA84" s="16">
        <f t="shared" si="329"/>
        <v>0</v>
      </c>
      <c r="AB84" s="16">
        <f t="shared" si="329"/>
        <v>0</v>
      </c>
      <c r="AC84" s="16">
        <f t="shared" si="329"/>
        <v>0</v>
      </c>
      <c r="AD84" s="16">
        <f t="shared" si="329"/>
        <v>0</v>
      </c>
      <c r="AE84" s="16">
        <f t="shared" si="329"/>
        <v>0</v>
      </c>
      <c r="AF84" s="16">
        <f t="shared" si="329"/>
        <v>0</v>
      </c>
      <c r="AG84" s="16">
        <f t="shared" si="329"/>
        <v>0</v>
      </c>
      <c r="AH84" s="16">
        <f t="shared" si="329"/>
        <v>0</v>
      </c>
      <c r="AI84" s="16">
        <f t="shared" si="329"/>
        <v>0</v>
      </c>
      <c r="AJ84" s="16">
        <f t="shared" si="329"/>
        <v>0</v>
      </c>
      <c r="AK84" s="16">
        <f t="shared" si="329"/>
        <v>0</v>
      </c>
      <c r="AL84" s="16">
        <f t="shared" si="329"/>
        <v>0</v>
      </c>
      <c r="AM84" s="16">
        <f t="shared" si="329"/>
        <v>0</v>
      </c>
      <c r="AN84" s="16">
        <f t="shared" si="329"/>
        <v>0</v>
      </c>
      <c r="AO84" s="16">
        <f t="shared" si="301"/>
        <v>0</v>
      </c>
      <c r="AP84" s="32">
        <f t="shared" si="302"/>
        <v>0</v>
      </c>
      <c r="AQ84" s="90">
        <f t="shared" si="303"/>
        <v>0</v>
      </c>
      <c r="AR84" s="92"/>
      <c r="AS84" s="98"/>
      <c r="AT84" s="110"/>
      <c r="AU84" s="40"/>
      <c r="AV84" s="87"/>
      <c r="AW84" s="40"/>
      <c r="AX84" s="40"/>
      <c r="AY84" s="39"/>
      <c r="AZ84" s="40"/>
      <c r="BA84" s="40"/>
      <c r="BB84" s="39"/>
      <c r="BC84" s="101"/>
      <c r="BD84" s="40"/>
      <c r="BE84" s="30"/>
      <c r="BF84" s="40"/>
      <c r="BG84" s="40"/>
      <c r="BH84" s="39"/>
      <c r="BI84" s="40"/>
      <c r="BJ84" s="40"/>
      <c r="BK84" s="31"/>
      <c r="BL84" s="16">
        <f t="shared" ref="BL84:CC84" si="330">IF(AT84="L",1,(IF(AT84="A",100,0)))</f>
        <v>0</v>
      </c>
      <c r="BM84" s="16">
        <f t="shared" si="330"/>
        <v>0</v>
      </c>
      <c r="BN84" s="16">
        <f t="shared" si="330"/>
        <v>0</v>
      </c>
      <c r="BO84" s="16">
        <f t="shared" si="330"/>
        <v>0</v>
      </c>
      <c r="BP84" s="16">
        <f t="shared" si="330"/>
        <v>0</v>
      </c>
      <c r="BQ84" s="16">
        <f t="shared" si="330"/>
        <v>0</v>
      </c>
      <c r="BR84" s="16">
        <f t="shared" si="330"/>
        <v>0</v>
      </c>
      <c r="BS84" s="16">
        <f t="shared" si="330"/>
        <v>0</v>
      </c>
      <c r="BT84" s="16">
        <f t="shared" si="330"/>
        <v>0</v>
      </c>
      <c r="BU84" s="16">
        <f t="shared" si="330"/>
        <v>0</v>
      </c>
      <c r="BV84" s="16">
        <f t="shared" si="330"/>
        <v>0</v>
      </c>
      <c r="BW84" s="16">
        <f t="shared" si="330"/>
        <v>0</v>
      </c>
      <c r="BX84" s="16">
        <f t="shared" si="330"/>
        <v>0</v>
      </c>
      <c r="BY84" s="16">
        <f t="shared" si="330"/>
        <v>0</v>
      </c>
      <c r="BZ84" s="16">
        <f t="shared" si="330"/>
        <v>0</v>
      </c>
      <c r="CA84" s="16">
        <f t="shared" si="330"/>
        <v>0</v>
      </c>
      <c r="CB84" s="16">
        <f t="shared" si="330"/>
        <v>0</v>
      </c>
      <c r="CC84" s="16">
        <f t="shared" si="330"/>
        <v>0</v>
      </c>
      <c r="CD84" s="16">
        <f t="shared" si="305"/>
        <v>0</v>
      </c>
      <c r="CE84" s="16">
        <f t="shared" si="306"/>
        <v>0</v>
      </c>
      <c r="CF84" s="16">
        <f t="shared" si="307"/>
        <v>0</v>
      </c>
      <c r="CG84" s="32">
        <f t="shared" si="323"/>
        <v>0</v>
      </c>
      <c r="CH84" s="90">
        <f t="shared" si="323"/>
        <v>0</v>
      </c>
      <c r="CI84" s="93"/>
      <c r="CJ84" s="98"/>
      <c r="CK84" s="85"/>
      <c r="CL84" s="40"/>
      <c r="CM84" s="39"/>
      <c r="CN84" s="40"/>
      <c r="CO84" s="40"/>
      <c r="CP84" s="39"/>
      <c r="CQ84" s="40"/>
      <c r="CR84" s="40"/>
      <c r="CS84" s="39"/>
      <c r="CT84" s="40"/>
      <c r="CU84" s="40"/>
      <c r="CV84" s="87"/>
      <c r="CW84" s="40"/>
      <c r="CX84" s="40"/>
      <c r="CY84" s="39"/>
      <c r="CZ84" s="38"/>
      <c r="DA84" s="38"/>
      <c r="DB84" s="16"/>
      <c r="DC84" s="16">
        <f t="shared" ref="DC84:DT84" si="331">IF(CK84="L",1,(IF(CK84="A",100,0)))</f>
        <v>0</v>
      </c>
      <c r="DD84" s="16">
        <f t="shared" si="331"/>
        <v>0</v>
      </c>
      <c r="DE84" s="16">
        <f t="shared" si="331"/>
        <v>0</v>
      </c>
      <c r="DF84" s="16">
        <f t="shared" si="331"/>
        <v>0</v>
      </c>
      <c r="DG84" s="16">
        <f t="shared" si="331"/>
        <v>0</v>
      </c>
      <c r="DH84" s="16">
        <f t="shared" si="331"/>
        <v>0</v>
      </c>
      <c r="DI84" s="16">
        <f t="shared" si="331"/>
        <v>0</v>
      </c>
      <c r="DJ84" s="16">
        <f t="shared" si="331"/>
        <v>0</v>
      </c>
      <c r="DK84" s="16">
        <f t="shared" si="331"/>
        <v>0</v>
      </c>
      <c r="DL84" s="16">
        <f t="shared" si="331"/>
        <v>0</v>
      </c>
      <c r="DM84" s="16">
        <f t="shared" si="331"/>
        <v>0</v>
      </c>
      <c r="DN84" s="16">
        <f t="shared" si="331"/>
        <v>0</v>
      </c>
      <c r="DO84" s="16">
        <f t="shared" si="331"/>
        <v>0</v>
      </c>
      <c r="DP84" s="16">
        <f t="shared" si="331"/>
        <v>0</v>
      </c>
      <c r="DQ84" s="16">
        <f t="shared" si="331"/>
        <v>0</v>
      </c>
      <c r="DR84" s="16">
        <f t="shared" si="331"/>
        <v>0</v>
      </c>
      <c r="DS84" s="16">
        <f t="shared" si="331"/>
        <v>0</v>
      </c>
      <c r="DT84" s="16">
        <f t="shared" si="331"/>
        <v>0</v>
      </c>
      <c r="DU84" s="16">
        <f t="shared" si="310"/>
        <v>0</v>
      </c>
      <c r="DV84" s="16">
        <f t="shared" si="311"/>
        <v>0</v>
      </c>
      <c r="DW84" s="16">
        <f t="shared" si="312"/>
        <v>0</v>
      </c>
      <c r="DX84" s="32">
        <f t="shared" si="325"/>
        <v>0</v>
      </c>
      <c r="DY84" s="32">
        <f t="shared" si="325"/>
        <v>0</v>
      </c>
      <c r="EA84" s="106"/>
    </row>
    <row r="88" spans="1:131" x14ac:dyDescent="0.2">
      <c r="C88" t="s">
        <v>194</v>
      </c>
    </row>
    <row r="89" spans="1:131" s="9" customFormat="1" x14ac:dyDescent="0.2">
      <c r="A89" s="1">
        <f>A44</f>
        <v>34398</v>
      </c>
      <c r="B89" s="1">
        <v>16</v>
      </c>
      <c r="C89" s="111" t="s">
        <v>170</v>
      </c>
      <c r="D89" s="97">
        <v>459661</v>
      </c>
      <c r="E89" s="96" t="s">
        <v>5</v>
      </c>
      <c r="F89" s="40" t="s">
        <v>206</v>
      </c>
      <c r="G89" s="86"/>
      <c r="H89" s="88"/>
      <c r="I89" s="40"/>
      <c r="J89" s="39"/>
      <c r="K89" s="40"/>
      <c r="L89" s="1"/>
      <c r="M89" s="39"/>
      <c r="N89" s="40"/>
      <c r="O89" s="85"/>
      <c r="P89" s="39"/>
      <c r="Q89" s="40"/>
      <c r="R89" s="40"/>
      <c r="S89" s="39"/>
      <c r="T89" s="40"/>
      <c r="U89" s="16"/>
      <c r="V89" s="110"/>
      <c r="W89" s="16">
        <f t="shared" ref="W89:AN89" si="332">IF(E89="L",1,(IF(E89="A",100,0)))</f>
        <v>100</v>
      </c>
      <c r="X89" s="16">
        <f t="shared" si="332"/>
        <v>0</v>
      </c>
      <c r="Y89" s="16">
        <f t="shared" si="332"/>
        <v>0</v>
      </c>
      <c r="Z89" s="16">
        <f t="shared" si="332"/>
        <v>0</v>
      </c>
      <c r="AA89" s="16">
        <f t="shared" si="332"/>
        <v>0</v>
      </c>
      <c r="AB89" s="16">
        <f t="shared" si="332"/>
        <v>0</v>
      </c>
      <c r="AC89" s="16">
        <f t="shared" si="332"/>
        <v>0</v>
      </c>
      <c r="AD89" s="16">
        <f t="shared" si="332"/>
        <v>0</v>
      </c>
      <c r="AE89" s="16">
        <f t="shared" si="332"/>
        <v>0</v>
      </c>
      <c r="AF89" s="16">
        <f t="shared" si="332"/>
        <v>0</v>
      </c>
      <c r="AG89" s="16">
        <f t="shared" si="332"/>
        <v>0</v>
      </c>
      <c r="AH89" s="16">
        <f t="shared" si="332"/>
        <v>0</v>
      </c>
      <c r="AI89" s="16">
        <f t="shared" si="332"/>
        <v>0</v>
      </c>
      <c r="AJ89" s="16">
        <f t="shared" si="332"/>
        <v>0</v>
      </c>
      <c r="AK89" s="16">
        <f t="shared" si="332"/>
        <v>0</v>
      </c>
      <c r="AL89" s="16">
        <f t="shared" si="332"/>
        <v>0</v>
      </c>
      <c r="AM89" s="16">
        <f t="shared" si="332"/>
        <v>0</v>
      </c>
      <c r="AN89" s="16">
        <f t="shared" si="332"/>
        <v>0</v>
      </c>
      <c r="AO89" s="16">
        <f>SUM(W89:AN89)</f>
        <v>100</v>
      </c>
      <c r="AP89" s="32">
        <f>INT(AO89/100)</f>
        <v>1</v>
      </c>
      <c r="AQ89" s="90">
        <f>AO89-(AP89*100)</f>
        <v>0</v>
      </c>
      <c r="AR89" s="92"/>
      <c r="AS89" s="98"/>
      <c r="AT89" s="110"/>
      <c r="AU89" s="40"/>
      <c r="AV89" s="87"/>
      <c r="AW89" s="40"/>
      <c r="AX89" s="40"/>
      <c r="AY89" s="39"/>
      <c r="AZ89" s="40"/>
      <c r="BA89" s="40"/>
      <c r="BB89" s="39"/>
      <c r="BC89" s="101"/>
      <c r="BD89" s="40"/>
      <c r="BE89" s="30"/>
      <c r="BF89" s="40"/>
      <c r="BG89" s="40"/>
      <c r="BH89" s="39"/>
      <c r="BI89" s="40"/>
      <c r="BJ89" s="40"/>
      <c r="BK89" s="31"/>
      <c r="BL89" s="16">
        <f t="shared" ref="BL89:CC89" si="333">IF(AT89="L",1,(IF(AT89="A",100,0)))</f>
        <v>0</v>
      </c>
      <c r="BM89" s="16">
        <f t="shared" si="333"/>
        <v>0</v>
      </c>
      <c r="BN89" s="16">
        <f t="shared" si="333"/>
        <v>0</v>
      </c>
      <c r="BO89" s="16">
        <f t="shared" si="333"/>
        <v>0</v>
      </c>
      <c r="BP89" s="16">
        <f t="shared" si="333"/>
        <v>0</v>
      </c>
      <c r="BQ89" s="16">
        <f t="shared" si="333"/>
        <v>0</v>
      </c>
      <c r="BR89" s="16">
        <f t="shared" si="333"/>
        <v>0</v>
      </c>
      <c r="BS89" s="16">
        <f t="shared" si="333"/>
        <v>0</v>
      </c>
      <c r="BT89" s="16">
        <f t="shared" si="333"/>
        <v>0</v>
      </c>
      <c r="BU89" s="16">
        <f t="shared" si="333"/>
        <v>0</v>
      </c>
      <c r="BV89" s="16">
        <f t="shared" si="333"/>
        <v>0</v>
      </c>
      <c r="BW89" s="16">
        <f t="shared" si="333"/>
        <v>0</v>
      </c>
      <c r="BX89" s="16">
        <f t="shared" si="333"/>
        <v>0</v>
      </c>
      <c r="BY89" s="16">
        <f t="shared" si="333"/>
        <v>0</v>
      </c>
      <c r="BZ89" s="16">
        <f t="shared" si="333"/>
        <v>0</v>
      </c>
      <c r="CA89" s="16">
        <f t="shared" si="333"/>
        <v>0</v>
      </c>
      <c r="CB89" s="16">
        <f t="shared" si="333"/>
        <v>0</v>
      </c>
      <c r="CC89" s="16">
        <f t="shared" si="333"/>
        <v>0</v>
      </c>
      <c r="CD89" s="16">
        <f>SUM(BM89:CC89)</f>
        <v>0</v>
      </c>
      <c r="CE89" s="16">
        <f>INT(CD89/100)</f>
        <v>0</v>
      </c>
      <c r="CF89" s="16">
        <f>CD89-(CE89*100)</f>
        <v>0</v>
      </c>
      <c r="CG89" s="32">
        <f>CE89+AP89</f>
        <v>1</v>
      </c>
      <c r="CH89" s="90">
        <f>CF89+AQ89</f>
        <v>0</v>
      </c>
      <c r="CI89" s="93"/>
      <c r="CJ89" s="98"/>
      <c r="CK89" s="85"/>
      <c r="CL89" s="40"/>
      <c r="CM89" s="39"/>
      <c r="CN89" s="40"/>
      <c r="CO89" s="40"/>
      <c r="CP89" s="39"/>
      <c r="CQ89" s="40"/>
      <c r="CR89" s="40"/>
      <c r="CS89" s="39"/>
      <c r="CT89" s="40"/>
      <c r="CU89" s="40"/>
      <c r="CV89" s="87"/>
      <c r="CW89" s="40"/>
      <c r="CX89" s="40"/>
      <c r="CY89" s="39"/>
      <c r="CZ89" s="38"/>
      <c r="DA89" s="38"/>
      <c r="DB89" s="16"/>
      <c r="DC89" s="16">
        <f t="shared" ref="DC89:DT89" si="334">IF(CK89="L",1,(IF(CK89="A",100,0)))</f>
        <v>0</v>
      </c>
      <c r="DD89" s="16">
        <f t="shared" si="334"/>
        <v>0</v>
      </c>
      <c r="DE89" s="16">
        <f t="shared" si="334"/>
        <v>0</v>
      </c>
      <c r="DF89" s="16">
        <f t="shared" si="334"/>
        <v>0</v>
      </c>
      <c r="DG89" s="16">
        <f t="shared" si="334"/>
        <v>0</v>
      </c>
      <c r="DH89" s="16">
        <f t="shared" si="334"/>
        <v>0</v>
      </c>
      <c r="DI89" s="16">
        <f t="shared" si="334"/>
        <v>0</v>
      </c>
      <c r="DJ89" s="16">
        <f t="shared" si="334"/>
        <v>0</v>
      </c>
      <c r="DK89" s="16">
        <f t="shared" si="334"/>
        <v>0</v>
      </c>
      <c r="DL89" s="16">
        <f t="shared" si="334"/>
        <v>0</v>
      </c>
      <c r="DM89" s="16">
        <f t="shared" si="334"/>
        <v>0</v>
      </c>
      <c r="DN89" s="16">
        <f t="shared" si="334"/>
        <v>0</v>
      </c>
      <c r="DO89" s="16">
        <f t="shared" si="334"/>
        <v>0</v>
      </c>
      <c r="DP89" s="16">
        <f t="shared" si="334"/>
        <v>0</v>
      </c>
      <c r="DQ89" s="16">
        <f t="shared" si="334"/>
        <v>0</v>
      </c>
      <c r="DR89" s="16">
        <f t="shared" si="334"/>
        <v>0</v>
      </c>
      <c r="DS89" s="16">
        <f t="shared" si="334"/>
        <v>0</v>
      </c>
      <c r="DT89" s="16">
        <f t="shared" si="334"/>
        <v>0</v>
      </c>
      <c r="DU89" s="16">
        <f>SUM(DC89:DT89)</f>
        <v>0</v>
      </c>
      <c r="DV89" s="16">
        <f>INT(DU89/100)</f>
        <v>0</v>
      </c>
      <c r="DW89" s="16">
        <f>DU89-(DV89*100)</f>
        <v>0</v>
      </c>
      <c r="DX89" s="32">
        <f>DV89+CG89</f>
        <v>1</v>
      </c>
      <c r="DY89" s="32">
        <f>DW89+CH89</f>
        <v>0</v>
      </c>
      <c r="EA89" s="106"/>
    </row>
    <row r="90" spans="1:131" s="9" customFormat="1" x14ac:dyDescent="0.2">
      <c r="A90" s="1">
        <f>A9</f>
        <v>34397</v>
      </c>
      <c r="B90" s="116">
        <f>B9+1</f>
        <v>10</v>
      </c>
      <c r="C90" s="114" t="s">
        <v>137</v>
      </c>
      <c r="D90" s="113">
        <v>447801</v>
      </c>
      <c r="E90" s="96" t="s">
        <v>5</v>
      </c>
      <c r="F90" s="40" t="s">
        <v>206</v>
      </c>
      <c r="G90" s="86"/>
      <c r="H90" s="88"/>
      <c r="I90" s="40"/>
      <c r="J90" s="39"/>
      <c r="K90" s="40"/>
      <c r="L90" s="1"/>
      <c r="M90" s="39"/>
      <c r="N90" s="40"/>
      <c r="O90" s="85"/>
      <c r="P90" s="39"/>
      <c r="Q90" s="40"/>
      <c r="R90" s="40"/>
      <c r="S90" s="39"/>
      <c r="T90" s="40"/>
      <c r="U90" s="16"/>
      <c r="V90" s="110"/>
      <c r="W90" s="16">
        <f t="shared" ref="W90:AN90" si="335">IF(E90="L",1,(IF(E90="A",100,0)))</f>
        <v>100</v>
      </c>
      <c r="X90" s="16">
        <f t="shared" si="335"/>
        <v>0</v>
      </c>
      <c r="Y90" s="16">
        <f t="shared" si="335"/>
        <v>0</v>
      </c>
      <c r="Z90" s="16">
        <f t="shared" si="335"/>
        <v>0</v>
      </c>
      <c r="AA90" s="16">
        <f t="shared" si="335"/>
        <v>0</v>
      </c>
      <c r="AB90" s="16">
        <f t="shared" si="335"/>
        <v>0</v>
      </c>
      <c r="AC90" s="16">
        <f t="shared" si="335"/>
        <v>0</v>
      </c>
      <c r="AD90" s="16">
        <f t="shared" si="335"/>
        <v>0</v>
      </c>
      <c r="AE90" s="16">
        <f t="shared" si="335"/>
        <v>0</v>
      </c>
      <c r="AF90" s="16">
        <f t="shared" si="335"/>
        <v>0</v>
      </c>
      <c r="AG90" s="16">
        <f t="shared" si="335"/>
        <v>0</v>
      </c>
      <c r="AH90" s="16">
        <f t="shared" si="335"/>
        <v>0</v>
      </c>
      <c r="AI90" s="16">
        <f t="shared" si="335"/>
        <v>0</v>
      </c>
      <c r="AJ90" s="16">
        <f t="shared" si="335"/>
        <v>0</v>
      </c>
      <c r="AK90" s="16">
        <f t="shared" si="335"/>
        <v>0</v>
      </c>
      <c r="AL90" s="16">
        <f t="shared" si="335"/>
        <v>0</v>
      </c>
      <c r="AM90" s="16">
        <f t="shared" si="335"/>
        <v>0</v>
      </c>
      <c r="AN90" s="16">
        <f t="shared" si="335"/>
        <v>0</v>
      </c>
      <c r="AO90" s="16">
        <f>SUM(W90:AN90)</f>
        <v>100</v>
      </c>
      <c r="AP90" s="32">
        <f>INT(AO90/100)</f>
        <v>1</v>
      </c>
      <c r="AQ90" s="90">
        <f>AO90-(AP90*100)</f>
        <v>0</v>
      </c>
      <c r="AR90" s="92"/>
      <c r="AS90" s="98"/>
      <c r="AT90" s="110"/>
      <c r="AU90" s="40"/>
      <c r="AV90" s="87"/>
      <c r="AW90" s="40"/>
      <c r="AX90" s="40"/>
      <c r="AY90" s="39"/>
      <c r="AZ90" s="40"/>
      <c r="BA90" s="40"/>
      <c r="BB90" s="39"/>
      <c r="BC90" s="101"/>
      <c r="BD90" s="40"/>
      <c r="BE90" s="30"/>
      <c r="BF90" s="40"/>
      <c r="BG90" s="40"/>
      <c r="BH90" s="39"/>
      <c r="BI90" s="40"/>
      <c r="BJ90" s="40"/>
      <c r="BK90" s="31"/>
      <c r="BL90" s="16">
        <f t="shared" ref="BL90:CC90" si="336">IF(AT90="L",1,(IF(AT90="A",100,0)))</f>
        <v>0</v>
      </c>
      <c r="BM90" s="16">
        <f t="shared" si="336"/>
        <v>0</v>
      </c>
      <c r="BN90" s="16">
        <f t="shared" si="336"/>
        <v>0</v>
      </c>
      <c r="BO90" s="16">
        <f t="shared" si="336"/>
        <v>0</v>
      </c>
      <c r="BP90" s="16">
        <f t="shared" si="336"/>
        <v>0</v>
      </c>
      <c r="BQ90" s="16">
        <f t="shared" si="336"/>
        <v>0</v>
      </c>
      <c r="BR90" s="16">
        <f t="shared" si="336"/>
        <v>0</v>
      </c>
      <c r="BS90" s="16">
        <f t="shared" si="336"/>
        <v>0</v>
      </c>
      <c r="BT90" s="16">
        <f t="shared" si="336"/>
        <v>0</v>
      </c>
      <c r="BU90" s="16">
        <f t="shared" si="336"/>
        <v>0</v>
      </c>
      <c r="BV90" s="16">
        <f t="shared" si="336"/>
        <v>0</v>
      </c>
      <c r="BW90" s="16">
        <f t="shared" si="336"/>
        <v>0</v>
      </c>
      <c r="BX90" s="16">
        <f t="shared" si="336"/>
        <v>0</v>
      </c>
      <c r="BY90" s="16">
        <f t="shared" si="336"/>
        <v>0</v>
      </c>
      <c r="BZ90" s="16">
        <f t="shared" si="336"/>
        <v>0</v>
      </c>
      <c r="CA90" s="16">
        <f t="shared" si="336"/>
        <v>0</v>
      </c>
      <c r="CB90" s="16">
        <f t="shared" si="336"/>
        <v>0</v>
      </c>
      <c r="CC90" s="16">
        <f t="shared" si="336"/>
        <v>0</v>
      </c>
      <c r="CD90" s="16">
        <f>SUM(BM90:CC90)</f>
        <v>0</v>
      </c>
      <c r="CE90" s="16">
        <f>INT(CD90/100)</f>
        <v>0</v>
      </c>
      <c r="CF90" s="16">
        <f>CD90-(CE90*100)</f>
        <v>0</v>
      </c>
      <c r="CG90" s="32">
        <f>CE90+AP90</f>
        <v>1</v>
      </c>
      <c r="CH90" s="90">
        <f>CF90+AQ90</f>
        <v>0</v>
      </c>
      <c r="CI90" s="93"/>
      <c r="CJ90" s="98"/>
      <c r="CK90" s="85"/>
      <c r="CL90" s="40"/>
      <c r="CM90" s="39"/>
      <c r="CN90" s="40"/>
      <c r="CO90" s="40"/>
      <c r="CP90" s="39"/>
      <c r="CQ90" s="40"/>
      <c r="CR90" s="40"/>
      <c r="CS90" s="39"/>
      <c r="CT90" s="40"/>
      <c r="CU90" s="40"/>
      <c r="CV90" s="87"/>
      <c r="CW90" s="40"/>
      <c r="CX90" s="40"/>
      <c r="CY90" s="39"/>
      <c r="CZ90" s="38"/>
      <c r="DA90" s="38"/>
      <c r="DB90" s="16"/>
      <c r="DC90" s="16">
        <f t="shared" ref="DC90:DT90" si="337">IF(CK90="L",1,(IF(CK90="A",100,0)))</f>
        <v>0</v>
      </c>
      <c r="DD90" s="16">
        <f t="shared" si="337"/>
        <v>0</v>
      </c>
      <c r="DE90" s="16">
        <f t="shared" si="337"/>
        <v>0</v>
      </c>
      <c r="DF90" s="16">
        <f t="shared" si="337"/>
        <v>0</v>
      </c>
      <c r="DG90" s="16">
        <f t="shared" si="337"/>
        <v>0</v>
      </c>
      <c r="DH90" s="16">
        <f t="shared" si="337"/>
        <v>0</v>
      </c>
      <c r="DI90" s="16">
        <f t="shared" si="337"/>
        <v>0</v>
      </c>
      <c r="DJ90" s="16">
        <f t="shared" si="337"/>
        <v>0</v>
      </c>
      <c r="DK90" s="16">
        <f t="shared" si="337"/>
        <v>0</v>
      </c>
      <c r="DL90" s="16">
        <f t="shared" si="337"/>
        <v>0</v>
      </c>
      <c r="DM90" s="16">
        <f t="shared" si="337"/>
        <v>0</v>
      </c>
      <c r="DN90" s="16">
        <f t="shared" si="337"/>
        <v>0</v>
      </c>
      <c r="DO90" s="16">
        <f t="shared" si="337"/>
        <v>0</v>
      </c>
      <c r="DP90" s="16">
        <f t="shared" si="337"/>
        <v>0</v>
      </c>
      <c r="DQ90" s="16">
        <f t="shared" si="337"/>
        <v>0</v>
      </c>
      <c r="DR90" s="16">
        <f t="shared" si="337"/>
        <v>0</v>
      </c>
      <c r="DS90" s="16">
        <f t="shared" si="337"/>
        <v>0</v>
      </c>
      <c r="DT90" s="16">
        <f t="shared" si="337"/>
        <v>0</v>
      </c>
      <c r="DU90" s="16">
        <f>SUM(DC90:DT90)</f>
        <v>0</v>
      </c>
      <c r="DV90" s="16">
        <f>INT(DU90/100)</f>
        <v>0</v>
      </c>
      <c r="DW90" s="16">
        <f>DU90-(DV90*100)</f>
        <v>0</v>
      </c>
      <c r="DX90" s="32">
        <f>DV90+CG90</f>
        <v>1</v>
      </c>
      <c r="DY90" s="32">
        <f>DW90+CH90</f>
        <v>0</v>
      </c>
      <c r="EA90" s="106"/>
    </row>
    <row r="94" spans="1:131" x14ac:dyDescent="0.2">
      <c r="C94" t="s">
        <v>207</v>
      </c>
    </row>
    <row r="95" spans="1:131" s="9" customFormat="1" x14ac:dyDescent="0.2">
      <c r="A95" s="1">
        <f>A6</f>
        <v>34397</v>
      </c>
      <c r="B95" s="116" t="s">
        <v>5</v>
      </c>
      <c r="C95" s="114" t="s">
        <v>153</v>
      </c>
      <c r="D95" s="113">
        <v>475891</v>
      </c>
      <c r="E95" s="96" t="s">
        <v>4</v>
      </c>
      <c r="F95" s="40" t="s">
        <v>4</v>
      </c>
      <c r="G95" s="86"/>
      <c r="H95" s="88"/>
      <c r="I95" s="40"/>
      <c r="J95" s="39"/>
      <c r="K95" s="40"/>
      <c r="L95" s="1"/>
      <c r="M95" s="39"/>
      <c r="N95" s="40"/>
      <c r="O95" s="85"/>
      <c r="P95" s="39"/>
      <c r="Q95" s="40"/>
      <c r="R95" s="40"/>
      <c r="S95" s="39"/>
      <c r="T95" s="40"/>
      <c r="U95" s="16"/>
      <c r="V95" s="110"/>
      <c r="W95" s="16">
        <f t="shared" ref="W95:AN95" si="338">IF(E95="L",1,(IF(E95="A",100,0)))</f>
        <v>0</v>
      </c>
      <c r="X95" s="16">
        <f t="shared" si="338"/>
        <v>0</v>
      </c>
      <c r="Y95" s="16">
        <f t="shared" si="338"/>
        <v>0</v>
      </c>
      <c r="Z95" s="16">
        <f t="shared" si="338"/>
        <v>0</v>
      </c>
      <c r="AA95" s="16">
        <f t="shared" si="338"/>
        <v>0</v>
      </c>
      <c r="AB95" s="16">
        <f t="shared" si="338"/>
        <v>0</v>
      </c>
      <c r="AC95" s="16">
        <f t="shared" si="338"/>
        <v>0</v>
      </c>
      <c r="AD95" s="16">
        <f t="shared" si="338"/>
        <v>0</v>
      </c>
      <c r="AE95" s="16">
        <f t="shared" si="338"/>
        <v>0</v>
      </c>
      <c r="AF95" s="16">
        <f t="shared" si="338"/>
        <v>0</v>
      </c>
      <c r="AG95" s="16">
        <f t="shared" si="338"/>
        <v>0</v>
      </c>
      <c r="AH95" s="16">
        <f t="shared" si="338"/>
        <v>0</v>
      </c>
      <c r="AI95" s="16">
        <f t="shared" si="338"/>
        <v>0</v>
      </c>
      <c r="AJ95" s="16">
        <f t="shared" si="338"/>
        <v>0</v>
      </c>
      <c r="AK95" s="16">
        <f t="shared" si="338"/>
        <v>0</v>
      </c>
      <c r="AL95" s="16">
        <f t="shared" si="338"/>
        <v>0</v>
      </c>
      <c r="AM95" s="16">
        <f t="shared" si="338"/>
        <v>0</v>
      </c>
      <c r="AN95" s="16">
        <f t="shared" si="338"/>
        <v>0</v>
      </c>
      <c r="AO95" s="16">
        <f>SUM(W95:AN95)</f>
        <v>0</v>
      </c>
      <c r="AP95" s="32">
        <f>INT(AO95/100)</f>
        <v>0</v>
      </c>
      <c r="AQ95" s="90">
        <f>AO95-(AP95*100)</f>
        <v>0</v>
      </c>
      <c r="AR95" s="92"/>
      <c r="AS95" s="98"/>
      <c r="AT95" s="110"/>
      <c r="AU95" s="40"/>
      <c r="AV95" s="87"/>
      <c r="AW95" s="40"/>
      <c r="AX95" s="40"/>
      <c r="AY95" s="39"/>
      <c r="AZ95" s="40"/>
      <c r="BA95" s="40"/>
      <c r="BB95" s="39"/>
      <c r="BC95" s="101"/>
      <c r="BD95" s="40"/>
      <c r="BE95" s="87"/>
      <c r="BF95" s="40"/>
      <c r="BG95" s="40"/>
      <c r="BH95" s="39"/>
      <c r="BI95" s="40"/>
      <c r="BJ95" s="40"/>
      <c r="BK95" s="31"/>
      <c r="BL95" s="16">
        <f t="shared" ref="BL95:CC95" si="339">IF(AT95="L",1,(IF(AT95="A",100,0)))</f>
        <v>0</v>
      </c>
      <c r="BM95" s="16">
        <f t="shared" si="339"/>
        <v>0</v>
      </c>
      <c r="BN95" s="16">
        <f t="shared" si="339"/>
        <v>0</v>
      </c>
      <c r="BO95" s="16">
        <f t="shared" si="339"/>
        <v>0</v>
      </c>
      <c r="BP95" s="16">
        <f t="shared" si="339"/>
        <v>0</v>
      </c>
      <c r="BQ95" s="16">
        <f t="shared" si="339"/>
        <v>0</v>
      </c>
      <c r="BR95" s="16">
        <f t="shared" si="339"/>
        <v>0</v>
      </c>
      <c r="BS95" s="16">
        <f t="shared" si="339"/>
        <v>0</v>
      </c>
      <c r="BT95" s="16">
        <f t="shared" si="339"/>
        <v>0</v>
      </c>
      <c r="BU95" s="16">
        <f t="shared" si="339"/>
        <v>0</v>
      </c>
      <c r="BV95" s="16">
        <f t="shared" si="339"/>
        <v>0</v>
      </c>
      <c r="BW95" s="16">
        <f t="shared" si="339"/>
        <v>0</v>
      </c>
      <c r="BX95" s="16">
        <f t="shared" si="339"/>
        <v>0</v>
      </c>
      <c r="BY95" s="16">
        <f t="shared" si="339"/>
        <v>0</v>
      </c>
      <c r="BZ95" s="16">
        <f t="shared" si="339"/>
        <v>0</v>
      </c>
      <c r="CA95" s="16">
        <f t="shared" si="339"/>
        <v>0</v>
      </c>
      <c r="CB95" s="16">
        <f t="shared" si="339"/>
        <v>0</v>
      </c>
      <c r="CC95" s="16">
        <f t="shared" si="339"/>
        <v>0</v>
      </c>
      <c r="CD95" s="16">
        <f>SUM(BM95:CC95)</f>
        <v>0</v>
      </c>
      <c r="CE95" s="16">
        <f>INT(CD95/100)</f>
        <v>0</v>
      </c>
      <c r="CF95" s="16">
        <f>CD95-(CE95*100)</f>
        <v>0</v>
      </c>
      <c r="CG95" s="32">
        <f>CE95+AP95</f>
        <v>0</v>
      </c>
      <c r="CH95" s="90">
        <f>CF95+AQ95</f>
        <v>0</v>
      </c>
      <c r="CI95" s="93"/>
      <c r="CJ95" s="98"/>
      <c r="CK95" s="85"/>
      <c r="CL95" s="40"/>
      <c r="CM95" s="39"/>
      <c r="CN95" s="40"/>
      <c r="CO95" s="40"/>
      <c r="CP95" s="39"/>
      <c r="CQ95" s="40"/>
      <c r="CR95" s="40"/>
      <c r="CS95" s="39"/>
      <c r="CT95" s="40"/>
      <c r="CU95" s="40"/>
      <c r="CV95" s="87"/>
      <c r="CW95" s="40"/>
      <c r="CX95" s="40"/>
      <c r="CY95" s="39"/>
      <c r="CZ95" s="38"/>
      <c r="DA95" s="38"/>
      <c r="DB95" s="16"/>
      <c r="DC95" s="16">
        <f t="shared" ref="DC95:DT95" si="340">IF(CK95="L",1,(IF(CK95="A",100,0)))</f>
        <v>0</v>
      </c>
      <c r="DD95" s="16">
        <f t="shared" si="340"/>
        <v>0</v>
      </c>
      <c r="DE95" s="16">
        <f t="shared" si="340"/>
        <v>0</v>
      </c>
      <c r="DF95" s="16">
        <f t="shared" si="340"/>
        <v>0</v>
      </c>
      <c r="DG95" s="16">
        <f t="shared" si="340"/>
        <v>0</v>
      </c>
      <c r="DH95" s="16">
        <f t="shared" si="340"/>
        <v>0</v>
      </c>
      <c r="DI95" s="16">
        <f t="shared" si="340"/>
        <v>0</v>
      </c>
      <c r="DJ95" s="16">
        <f t="shared" si="340"/>
        <v>0</v>
      </c>
      <c r="DK95" s="16">
        <f t="shared" si="340"/>
        <v>0</v>
      </c>
      <c r="DL95" s="16">
        <f t="shared" si="340"/>
        <v>0</v>
      </c>
      <c r="DM95" s="16">
        <f t="shared" si="340"/>
        <v>0</v>
      </c>
      <c r="DN95" s="16">
        <f t="shared" si="340"/>
        <v>0</v>
      </c>
      <c r="DO95" s="16">
        <f t="shared" si="340"/>
        <v>0</v>
      </c>
      <c r="DP95" s="16">
        <f t="shared" si="340"/>
        <v>0</v>
      </c>
      <c r="DQ95" s="16">
        <f t="shared" si="340"/>
        <v>0</v>
      </c>
      <c r="DR95" s="16">
        <f t="shared" si="340"/>
        <v>0</v>
      </c>
      <c r="DS95" s="16">
        <f t="shared" si="340"/>
        <v>0</v>
      </c>
      <c r="DT95" s="16">
        <f t="shared" si="340"/>
        <v>0</v>
      </c>
      <c r="DU95" s="16">
        <f>SUM(DC95:DT95)</f>
        <v>0</v>
      </c>
      <c r="DV95" s="16">
        <f>INT(DU95/100)</f>
        <v>0</v>
      </c>
      <c r="DW95" s="16">
        <f>DU95-(DV95*100)</f>
        <v>0</v>
      </c>
      <c r="DX95" s="32">
        <f>DV95+CG95</f>
        <v>0</v>
      </c>
      <c r="DY95" s="32">
        <f>DW95+CH95</f>
        <v>0</v>
      </c>
      <c r="EA95" s="106"/>
    </row>
    <row r="100" spans="1:131" x14ac:dyDescent="0.2">
      <c r="C100" t="s">
        <v>193</v>
      </c>
    </row>
    <row r="101" spans="1:131" s="9" customFormat="1" x14ac:dyDescent="0.2">
      <c r="A101" s="1">
        <f>A26</f>
        <v>34397</v>
      </c>
      <c r="B101" s="115" t="s">
        <v>97</v>
      </c>
      <c r="C101" s="114" t="s">
        <v>154</v>
      </c>
      <c r="D101" s="113">
        <v>510776</v>
      </c>
      <c r="E101" s="96" t="s">
        <v>5</v>
      </c>
      <c r="F101" s="40"/>
      <c r="G101" s="86"/>
      <c r="H101" s="88"/>
      <c r="I101" s="40"/>
      <c r="J101" s="39"/>
      <c r="K101" s="40"/>
      <c r="L101" s="40"/>
      <c r="M101" s="39"/>
      <c r="N101" s="40"/>
      <c r="O101" s="85"/>
      <c r="P101" s="39"/>
      <c r="Q101" s="40"/>
      <c r="R101" s="40"/>
      <c r="S101" s="39"/>
      <c r="T101" s="40"/>
      <c r="U101" s="16"/>
      <c r="V101" s="110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32">
        <f t="shared" ref="AP101:AP106" si="341">INT(AO101/100)</f>
        <v>0</v>
      </c>
      <c r="AQ101" s="90">
        <f t="shared" ref="AQ101:AQ106" si="342">AO101-(AP101*100)</f>
        <v>0</v>
      </c>
      <c r="AR101" s="92"/>
      <c r="AS101" s="98"/>
      <c r="AT101" s="110"/>
      <c r="AU101" s="40"/>
      <c r="AV101" s="87"/>
      <c r="AW101" s="40"/>
      <c r="AX101" s="40"/>
      <c r="AY101" s="39"/>
      <c r="AZ101" s="40"/>
      <c r="BA101" s="40"/>
      <c r="BB101" s="39"/>
      <c r="BC101" s="40"/>
      <c r="BD101" s="40"/>
      <c r="BE101" s="30"/>
      <c r="BF101" s="40"/>
      <c r="BG101" s="40"/>
      <c r="BH101" s="39"/>
      <c r="BI101" s="40"/>
      <c r="BJ101" s="40"/>
      <c r="BK101" s="31"/>
      <c r="BL101" s="16">
        <f t="shared" ref="BL101:BU106" si="343">IF(AT101="L",1,(IF(AT101="A",100,0)))</f>
        <v>0</v>
      </c>
      <c r="BM101" s="16">
        <f t="shared" si="343"/>
        <v>0</v>
      </c>
      <c r="BN101" s="16">
        <f t="shared" si="343"/>
        <v>0</v>
      </c>
      <c r="BO101" s="16">
        <f t="shared" si="343"/>
        <v>0</v>
      </c>
      <c r="BP101" s="16">
        <f t="shared" si="343"/>
        <v>0</v>
      </c>
      <c r="BQ101" s="16">
        <f t="shared" si="343"/>
        <v>0</v>
      </c>
      <c r="BR101" s="16">
        <f t="shared" si="343"/>
        <v>0</v>
      </c>
      <c r="BS101" s="16">
        <f t="shared" si="343"/>
        <v>0</v>
      </c>
      <c r="BT101" s="16">
        <f t="shared" si="343"/>
        <v>0</v>
      </c>
      <c r="BU101" s="16">
        <f t="shared" si="343"/>
        <v>0</v>
      </c>
      <c r="BV101" s="16">
        <f t="shared" ref="BV101:CC106" si="344">IF(BD101="L",1,(IF(BD101="A",100,0)))</f>
        <v>0</v>
      </c>
      <c r="BW101" s="16">
        <f t="shared" si="344"/>
        <v>0</v>
      </c>
      <c r="BX101" s="16">
        <f t="shared" si="344"/>
        <v>0</v>
      </c>
      <c r="BY101" s="16">
        <f t="shared" si="344"/>
        <v>0</v>
      </c>
      <c r="BZ101" s="16">
        <f t="shared" si="344"/>
        <v>0</v>
      </c>
      <c r="CA101" s="16">
        <f t="shared" si="344"/>
        <v>0</v>
      </c>
      <c r="CB101" s="16">
        <f t="shared" si="344"/>
        <v>0</v>
      </c>
      <c r="CC101" s="16">
        <f t="shared" si="344"/>
        <v>0</v>
      </c>
      <c r="CD101" s="16">
        <f t="shared" ref="CD101:CD106" si="345">SUM(BM101:CC101)</f>
        <v>0</v>
      </c>
      <c r="CE101" s="16">
        <f t="shared" ref="CE101:CE106" si="346">INT(CD101/100)</f>
        <v>0</v>
      </c>
      <c r="CF101" s="16">
        <f t="shared" ref="CF101:CF106" si="347">CD101-(CE101*100)</f>
        <v>0</v>
      </c>
      <c r="CG101" s="32">
        <f t="shared" ref="CG101:CH106" si="348">CE101+AP101</f>
        <v>0</v>
      </c>
      <c r="CH101" s="90">
        <f t="shared" si="348"/>
        <v>0</v>
      </c>
      <c r="CI101" s="93"/>
      <c r="CJ101" s="98"/>
      <c r="CK101" s="85"/>
      <c r="CL101" s="40"/>
      <c r="CM101" s="39"/>
      <c r="CN101" s="40"/>
      <c r="CO101" s="40"/>
      <c r="CP101" s="39"/>
      <c r="CQ101" s="40"/>
      <c r="CR101" s="40"/>
      <c r="CS101" s="39"/>
      <c r="CT101" s="40"/>
      <c r="CU101" s="40"/>
      <c r="CV101" s="87"/>
      <c r="CW101" s="40"/>
      <c r="CX101" s="40"/>
      <c r="CY101" s="39"/>
      <c r="CZ101" s="38"/>
      <c r="DA101" s="38"/>
      <c r="DB101" s="16"/>
      <c r="DC101" s="16">
        <f t="shared" ref="DC101:DL106" si="349">IF(CK101="L",1,(IF(CK101="A",100,0)))</f>
        <v>0</v>
      </c>
      <c r="DD101" s="16">
        <f t="shared" si="349"/>
        <v>0</v>
      </c>
      <c r="DE101" s="16">
        <f t="shared" si="349"/>
        <v>0</v>
      </c>
      <c r="DF101" s="16">
        <f t="shared" si="349"/>
        <v>0</v>
      </c>
      <c r="DG101" s="16">
        <f t="shared" si="349"/>
        <v>0</v>
      </c>
      <c r="DH101" s="16">
        <f t="shared" si="349"/>
        <v>0</v>
      </c>
      <c r="DI101" s="16">
        <f t="shared" si="349"/>
        <v>0</v>
      </c>
      <c r="DJ101" s="16">
        <f t="shared" si="349"/>
        <v>0</v>
      </c>
      <c r="DK101" s="16">
        <f t="shared" si="349"/>
        <v>0</v>
      </c>
      <c r="DL101" s="16">
        <f t="shared" si="349"/>
        <v>0</v>
      </c>
      <c r="DM101" s="16">
        <f t="shared" ref="DM101:DT106" si="350">IF(CU101="L",1,(IF(CU101="A",100,0)))</f>
        <v>0</v>
      </c>
      <c r="DN101" s="16">
        <f t="shared" si="350"/>
        <v>0</v>
      </c>
      <c r="DO101" s="16">
        <f t="shared" si="350"/>
        <v>0</v>
      </c>
      <c r="DP101" s="16">
        <f t="shared" si="350"/>
        <v>0</v>
      </c>
      <c r="DQ101" s="16">
        <f t="shared" si="350"/>
        <v>0</v>
      </c>
      <c r="DR101" s="16">
        <f t="shared" si="350"/>
        <v>0</v>
      </c>
      <c r="DS101" s="16">
        <f t="shared" si="350"/>
        <v>0</v>
      </c>
      <c r="DT101" s="16">
        <f t="shared" si="350"/>
        <v>0</v>
      </c>
      <c r="DU101" s="16">
        <f t="shared" ref="DU101:DU106" si="351">SUM(DC101:DT101)</f>
        <v>0</v>
      </c>
      <c r="DV101" s="16">
        <f t="shared" ref="DV101:DV106" si="352">INT(DU101/100)</f>
        <v>0</v>
      </c>
      <c r="DW101" s="16">
        <f t="shared" ref="DW101:DW106" si="353">DU101-(DV101*100)</f>
        <v>0</v>
      </c>
      <c r="DX101" s="32">
        <f t="shared" ref="DX101:DY106" si="354">DV101+CG101</f>
        <v>0</v>
      </c>
      <c r="DY101" s="32">
        <f t="shared" si="354"/>
        <v>0</v>
      </c>
      <c r="EA101" s="106"/>
    </row>
    <row r="102" spans="1:131" s="9" customFormat="1" x14ac:dyDescent="0.2">
      <c r="A102" s="1">
        <f>A101</f>
        <v>34397</v>
      </c>
      <c r="B102" s="115" t="s">
        <v>97</v>
      </c>
      <c r="C102" s="114" t="s">
        <v>155</v>
      </c>
      <c r="D102" s="113">
        <v>377934</v>
      </c>
      <c r="E102" s="96" t="s">
        <v>5</v>
      </c>
      <c r="F102" s="40"/>
      <c r="G102" s="86"/>
      <c r="H102" s="88"/>
      <c r="I102" s="40"/>
      <c r="J102" s="39"/>
      <c r="K102" s="40"/>
      <c r="L102" s="40"/>
      <c r="M102" s="39"/>
      <c r="N102" s="40"/>
      <c r="O102" s="85"/>
      <c r="P102" s="39"/>
      <c r="Q102" s="40"/>
      <c r="R102" s="40"/>
      <c r="S102" s="39"/>
      <c r="T102" s="40"/>
      <c r="U102" s="16"/>
      <c r="V102" s="110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32">
        <f t="shared" si="341"/>
        <v>0</v>
      </c>
      <c r="AQ102" s="90">
        <f t="shared" si="342"/>
        <v>0</v>
      </c>
      <c r="AR102" s="92"/>
      <c r="AS102" s="98"/>
      <c r="AT102" s="110"/>
      <c r="AU102" s="40"/>
      <c r="AV102" s="87"/>
      <c r="AW102" s="40"/>
      <c r="AX102" s="40"/>
      <c r="AY102" s="39"/>
      <c r="AZ102" s="40"/>
      <c r="BA102" s="40"/>
      <c r="BB102" s="39"/>
      <c r="BC102" s="40"/>
      <c r="BD102" s="40"/>
      <c r="BE102" s="30"/>
      <c r="BF102" s="40"/>
      <c r="BG102" s="40"/>
      <c r="BH102" s="39"/>
      <c r="BI102" s="40"/>
      <c r="BJ102" s="40"/>
      <c r="BK102" s="31"/>
      <c r="BL102" s="16">
        <f t="shared" si="343"/>
        <v>0</v>
      </c>
      <c r="BM102" s="16">
        <f t="shared" si="343"/>
        <v>0</v>
      </c>
      <c r="BN102" s="16">
        <f t="shared" si="343"/>
        <v>0</v>
      </c>
      <c r="BO102" s="16">
        <f t="shared" si="343"/>
        <v>0</v>
      </c>
      <c r="BP102" s="16">
        <f t="shared" si="343"/>
        <v>0</v>
      </c>
      <c r="BQ102" s="16">
        <f t="shared" si="343"/>
        <v>0</v>
      </c>
      <c r="BR102" s="16">
        <f t="shared" si="343"/>
        <v>0</v>
      </c>
      <c r="BS102" s="16">
        <f t="shared" si="343"/>
        <v>0</v>
      </c>
      <c r="BT102" s="16">
        <f t="shared" si="343"/>
        <v>0</v>
      </c>
      <c r="BU102" s="16">
        <f t="shared" si="343"/>
        <v>0</v>
      </c>
      <c r="BV102" s="16">
        <f t="shared" si="344"/>
        <v>0</v>
      </c>
      <c r="BW102" s="16">
        <f t="shared" si="344"/>
        <v>0</v>
      </c>
      <c r="BX102" s="16">
        <f t="shared" si="344"/>
        <v>0</v>
      </c>
      <c r="BY102" s="16">
        <f t="shared" si="344"/>
        <v>0</v>
      </c>
      <c r="BZ102" s="16">
        <f t="shared" si="344"/>
        <v>0</v>
      </c>
      <c r="CA102" s="16">
        <f t="shared" si="344"/>
        <v>0</v>
      </c>
      <c r="CB102" s="16">
        <f t="shared" si="344"/>
        <v>0</v>
      </c>
      <c r="CC102" s="16">
        <f t="shared" si="344"/>
        <v>0</v>
      </c>
      <c r="CD102" s="16">
        <f t="shared" si="345"/>
        <v>0</v>
      </c>
      <c r="CE102" s="16">
        <f t="shared" si="346"/>
        <v>0</v>
      </c>
      <c r="CF102" s="16">
        <f t="shared" si="347"/>
        <v>0</v>
      </c>
      <c r="CG102" s="32">
        <f t="shared" si="348"/>
        <v>0</v>
      </c>
      <c r="CH102" s="90">
        <f t="shared" si="348"/>
        <v>0</v>
      </c>
      <c r="CI102" s="93"/>
      <c r="CJ102" s="98"/>
      <c r="CK102" s="85"/>
      <c r="CL102" s="40"/>
      <c r="CM102" s="39"/>
      <c r="CN102" s="40"/>
      <c r="CO102" s="40"/>
      <c r="CP102" s="39"/>
      <c r="CQ102" s="40"/>
      <c r="CR102" s="40"/>
      <c r="CS102" s="39"/>
      <c r="CT102" s="40"/>
      <c r="CU102" s="40"/>
      <c r="CV102" s="87"/>
      <c r="CW102" s="40"/>
      <c r="CX102" s="40"/>
      <c r="CY102" s="39"/>
      <c r="CZ102" s="38"/>
      <c r="DA102" s="38"/>
      <c r="DB102" s="16"/>
      <c r="DC102" s="16">
        <f t="shared" si="349"/>
        <v>0</v>
      </c>
      <c r="DD102" s="16">
        <f t="shared" si="349"/>
        <v>0</v>
      </c>
      <c r="DE102" s="16">
        <f t="shared" si="349"/>
        <v>0</v>
      </c>
      <c r="DF102" s="16">
        <f t="shared" si="349"/>
        <v>0</v>
      </c>
      <c r="DG102" s="16">
        <f t="shared" si="349"/>
        <v>0</v>
      </c>
      <c r="DH102" s="16">
        <f t="shared" si="349"/>
        <v>0</v>
      </c>
      <c r="DI102" s="16">
        <f t="shared" si="349"/>
        <v>0</v>
      </c>
      <c r="DJ102" s="16">
        <f t="shared" si="349"/>
        <v>0</v>
      </c>
      <c r="DK102" s="16">
        <f t="shared" si="349"/>
        <v>0</v>
      </c>
      <c r="DL102" s="16">
        <f t="shared" si="349"/>
        <v>0</v>
      </c>
      <c r="DM102" s="16">
        <f t="shared" si="350"/>
        <v>0</v>
      </c>
      <c r="DN102" s="16">
        <f t="shared" si="350"/>
        <v>0</v>
      </c>
      <c r="DO102" s="16">
        <f t="shared" si="350"/>
        <v>0</v>
      </c>
      <c r="DP102" s="16">
        <f t="shared" si="350"/>
        <v>0</v>
      </c>
      <c r="DQ102" s="16">
        <f t="shared" si="350"/>
        <v>0</v>
      </c>
      <c r="DR102" s="16">
        <f t="shared" si="350"/>
        <v>0</v>
      </c>
      <c r="DS102" s="16">
        <f t="shared" si="350"/>
        <v>0</v>
      </c>
      <c r="DT102" s="16">
        <f t="shared" si="350"/>
        <v>0</v>
      </c>
      <c r="DU102" s="16">
        <f t="shared" si="351"/>
        <v>0</v>
      </c>
      <c r="DV102" s="16">
        <f t="shared" si="352"/>
        <v>0</v>
      </c>
      <c r="DW102" s="16">
        <f t="shared" si="353"/>
        <v>0</v>
      </c>
      <c r="DX102" s="32">
        <f t="shared" si="354"/>
        <v>0</v>
      </c>
      <c r="DY102" s="32">
        <f t="shared" si="354"/>
        <v>0</v>
      </c>
      <c r="EA102" s="106"/>
    </row>
    <row r="103" spans="1:131" s="9" customFormat="1" x14ac:dyDescent="0.2">
      <c r="A103" s="1">
        <f>A102</f>
        <v>34397</v>
      </c>
      <c r="B103" s="115" t="s">
        <v>97</v>
      </c>
      <c r="C103" s="114" t="s">
        <v>156</v>
      </c>
      <c r="D103" s="113">
        <v>106187</v>
      </c>
      <c r="E103" s="96" t="s">
        <v>5</v>
      </c>
      <c r="F103" s="40"/>
      <c r="G103" s="86"/>
      <c r="H103" s="88"/>
      <c r="I103" s="40"/>
      <c r="J103" s="39"/>
      <c r="K103" s="40"/>
      <c r="L103" s="40"/>
      <c r="M103" s="39"/>
      <c r="N103" s="40"/>
      <c r="O103" s="85"/>
      <c r="P103" s="39"/>
      <c r="Q103" s="40"/>
      <c r="R103" s="40"/>
      <c r="S103" s="39"/>
      <c r="T103" s="40"/>
      <c r="U103" s="16"/>
      <c r="V103" s="110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32">
        <f t="shared" si="341"/>
        <v>0</v>
      </c>
      <c r="AQ103" s="90">
        <f t="shared" si="342"/>
        <v>0</v>
      </c>
      <c r="AR103" s="92"/>
      <c r="AS103" s="98"/>
      <c r="AT103" s="110"/>
      <c r="AU103" s="40"/>
      <c r="AV103" s="87"/>
      <c r="AW103" s="40"/>
      <c r="AX103" s="40"/>
      <c r="AY103" s="39"/>
      <c r="AZ103" s="40"/>
      <c r="BA103" s="40"/>
      <c r="BB103" s="39"/>
      <c r="BC103" s="40"/>
      <c r="BD103" s="40"/>
      <c r="BE103" s="30"/>
      <c r="BF103" s="40"/>
      <c r="BG103" s="40"/>
      <c r="BH103" s="39"/>
      <c r="BI103" s="40"/>
      <c r="BJ103" s="40"/>
      <c r="BK103" s="31"/>
      <c r="BL103" s="16">
        <f t="shared" si="343"/>
        <v>0</v>
      </c>
      <c r="BM103" s="16">
        <f t="shared" si="343"/>
        <v>0</v>
      </c>
      <c r="BN103" s="16">
        <f t="shared" si="343"/>
        <v>0</v>
      </c>
      <c r="BO103" s="16">
        <f t="shared" si="343"/>
        <v>0</v>
      </c>
      <c r="BP103" s="16">
        <f t="shared" si="343"/>
        <v>0</v>
      </c>
      <c r="BQ103" s="16">
        <f t="shared" si="343"/>
        <v>0</v>
      </c>
      <c r="BR103" s="16">
        <f t="shared" si="343"/>
        <v>0</v>
      </c>
      <c r="BS103" s="16">
        <f t="shared" si="343"/>
        <v>0</v>
      </c>
      <c r="BT103" s="16">
        <f t="shared" si="343"/>
        <v>0</v>
      </c>
      <c r="BU103" s="16">
        <f t="shared" si="343"/>
        <v>0</v>
      </c>
      <c r="BV103" s="16">
        <f t="shared" si="344"/>
        <v>0</v>
      </c>
      <c r="BW103" s="16">
        <f t="shared" si="344"/>
        <v>0</v>
      </c>
      <c r="BX103" s="16">
        <f t="shared" si="344"/>
        <v>0</v>
      </c>
      <c r="BY103" s="16">
        <f t="shared" si="344"/>
        <v>0</v>
      </c>
      <c r="BZ103" s="16">
        <f t="shared" si="344"/>
        <v>0</v>
      </c>
      <c r="CA103" s="16">
        <f t="shared" si="344"/>
        <v>0</v>
      </c>
      <c r="CB103" s="16">
        <f t="shared" si="344"/>
        <v>0</v>
      </c>
      <c r="CC103" s="16">
        <f t="shared" si="344"/>
        <v>0</v>
      </c>
      <c r="CD103" s="16">
        <f t="shared" si="345"/>
        <v>0</v>
      </c>
      <c r="CE103" s="16">
        <f t="shared" si="346"/>
        <v>0</v>
      </c>
      <c r="CF103" s="16">
        <f t="shared" si="347"/>
        <v>0</v>
      </c>
      <c r="CG103" s="32">
        <f t="shared" si="348"/>
        <v>0</v>
      </c>
      <c r="CH103" s="90">
        <f t="shared" si="348"/>
        <v>0</v>
      </c>
      <c r="CI103" s="93"/>
      <c r="CJ103" s="98"/>
      <c r="CK103" s="85"/>
      <c r="CL103" s="40"/>
      <c r="CM103" s="39"/>
      <c r="CN103" s="40"/>
      <c r="CO103" s="40"/>
      <c r="CP103" s="39"/>
      <c r="CQ103" s="40"/>
      <c r="CR103" s="40"/>
      <c r="CS103" s="39"/>
      <c r="CT103" s="40"/>
      <c r="CU103" s="40"/>
      <c r="CV103" s="87"/>
      <c r="CW103" s="40"/>
      <c r="CX103" s="40"/>
      <c r="CY103" s="39"/>
      <c r="CZ103" s="38"/>
      <c r="DA103" s="38"/>
      <c r="DB103" s="16"/>
      <c r="DC103" s="16">
        <f t="shared" si="349"/>
        <v>0</v>
      </c>
      <c r="DD103" s="16">
        <f t="shared" si="349"/>
        <v>0</v>
      </c>
      <c r="DE103" s="16">
        <f t="shared" si="349"/>
        <v>0</v>
      </c>
      <c r="DF103" s="16">
        <f t="shared" si="349"/>
        <v>0</v>
      </c>
      <c r="DG103" s="16">
        <f t="shared" si="349"/>
        <v>0</v>
      </c>
      <c r="DH103" s="16">
        <f t="shared" si="349"/>
        <v>0</v>
      </c>
      <c r="DI103" s="16">
        <f t="shared" si="349"/>
        <v>0</v>
      </c>
      <c r="DJ103" s="16">
        <f t="shared" si="349"/>
        <v>0</v>
      </c>
      <c r="DK103" s="16">
        <f t="shared" si="349"/>
        <v>0</v>
      </c>
      <c r="DL103" s="16">
        <f t="shared" si="349"/>
        <v>0</v>
      </c>
      <c r="DM103" s="16">
        <f t="shared" si="350"/>
        <v>0</v>
      </c>
      <c r="DN103" s="16">
        <f t="shared" si="350"/>
        <v>0</v>
      </c>
      <c r="DO103" s="16">
        <f t="shared" si="350"/>
        <v>0</v>
      </c>
      <c r="DP103" s="16">
        <f t="shared" si="350"/>
        <v>0</v>
      </c>
      <c r="DQ103" s="16">
        <f t="shared" si="350"/>
        <v>0</v>
      </c>
      <c r="DR103" s="16">
        <f t="shared" si="350"/>
        <v>0</v>
      </c>
      <c r="DS103" s="16">
        <f t="shared" si="350"/>
        <v>0</v>
      </c>
      <c r="DT103" s="16">
        <f t="shared" si="350"/>
        <v>0</v>
      </c>
      <c r="DU103" s="16">
        <f t="shared" si="351"/>
        <v>0</v>
      </c>
      <c r="DV103" s="16">
        <f t="shared" si="352"/>
        <v>0</v>
      </c>
      <c r="DW103" s="16">
        <f t="shared" si="353"/>
        <v>0</v>
      </c>
      <c r="DX103" s="32">
        <f t="shared" si="354"/>
        <v>0</v>
      </c>
      <c r="DY103" s="32">
        <f t="shared" si="354"/>
        <v>0</v>
      </c>
      <c r="EA103" s="106"/>
    </row>
    <row r="104" spans="1:131" s="9" customFormat="1" x14ac:dyDescent="0.2">
      <c r="A104" s="1">
        <f>A69</f>
        <v>34397</v>
      </c>
      <c r="B104" s="95" t="s">
        <v>97</v>
      </c>
      <c r="C104" s="98" t="s">
        <v>190</v>
      </c>
      <c r="D104" s="97"/>
      <c r="E104" s="96" t="s">
        <v>5</v>
      </c>
      <c r="F104" s="40"/>
      <c r="G104" s="86"/>
      <c r="H104" s="88"/>
      <c r="I104" s="40"/>
      <c r="J104" s="39"/>
      <c r="K104" s="40"/>
      <c r="L104" s="40"/>
      <c r="M104" s="39"/>
      <c r="N104" s="40"/>
      <c r="O104" s="85"/>
      <c r="P104" s="39"/>
      <c r="Q104" s="40"/>
      <c r="R104" s="40"/>
      <c r="S104" s="39"/>
      <c r="T104" s="40"/>
      <c r="U104" s="16"/>
      <c r="V104" s="110"/>
      <c r="W104" s="16">
        <f t="shared" ref="W104:AF106" si="355">IF(E104="L",1,(IF(E104="A",100,0)))</f>
        <v>100</v>
      </c>
      <c r="X104" s="16">
        <f t="shared" si="355"/>
        <v>0</v>
      </c>
      <c r="Y104" s="16">
        <f t="shared" si="355"/>
        <v>0</v>
      </c>
      <c r="Z104" s="16">
        <f t="shared" si="355"/>
        <v>0</v>
      </c>
      <c r="AA104" s="16">
        <f t="shared" si="355"/>
        <v>0</v>
      </c>
      <c r="AB104" s="16">
        <f t="shared" si="355"/>
        <v>0</v>
      </c>
      <c r="AC104" s="16">
        <f t="shared" si="355"/>
        <v>0</v>
      </c>
      <c r="AD104" s="16">
        <f t="shared" si="355"/>
        <v>0</v>
      </c>
      <c r="AE104" s="16">
        <f t="shared" si="355"/>
        <v>0</v>
      </c>
      <c r="AF104" s="16">
        <f t="shared" si="355"/>
        <v>0</v>
      </c>
      <c r="AG104" s="16">
        <f t="shared" ref="AG104:AN106" si="356">IF(O104="L",1,(IF(O104="A",100,0)))</f>
        <v>0</v>
      </c>
      <c r="AH104" s="16">
        <f t="shared" si="356"/>
        <v>0</v>
      </c>
      <c r="AI104" s="16">
        <f t="shared" si="356"/>
        <v>0</v>
      </c>
      <c r="AJ104" s="16">
        <f t="shared" si="356"/>
        <v>0</v>
      </c>
      <c r="AK104" s="16">
        <f t="shared" si="356"/>
        <v>0</v>
      </c>
      <c r="AL104" s="16">
        <f t="shared" si="356"/>
        <v>0</v>
      </c>
      <c r="AM104" s="16">
        <f t="shared" si="356"/>
        <v>0</v>
      </c>
      <c r="AN104" s="16">
        <f t="shared" si="356"/>
        <v>0</v>
      </c>
      <c r="AO104" s="16">
        <f>SUM(W104:AN104)</f>
        <v>100</v>
      </c>
      <c r="AP104" s="32">
        <f t="shared" si="341"/>
        <v>1</v>
      </c>
      <c r="AQ104" s="90">
        <f t="shared" si="342"/>
        <v>0</v>
      </c>
      <c r="AR104" s="92"/>
      <c r="AS104" s="98"/>
      <c r="AT104" s="110"/>
      <c r="AU104" s="40"/>
      <c r="AV104" s="87"/>
      <c r="AW104" s="40"/>
      <c r="AX104" s="40"/>
      <c r="AY104" s="39"/>
      <c r="AZ104" s="40"/>
      <c r="BA104" s="40"/>
      <c r="BB104" s="39"/>
      <c r="BC104" s="40"/>
      <c r="BD104" s="40"/>
      <c r="BE104" s="30"/>
      <c r="BF104" s="40"/>
      <c r="BG104" s="40"/>
      <c r="BH104" s="39"/>
      <c r="BI104" s="40"/>
      <c r="BJ104" s="40"/>
      <c r="BK104" s="31"/>
      <c r="BL104" s="16">
        <f t="shared" si="343"/>
        <v>0</v>
      </c>
      <c r="BM104" s="16">
        <f t="shared" si="343"/>
        <v>0</v>
      </c>
      <c r="BN104" s="16">
        <f t="shared" si="343"/>
        <v>0</v>
      </c>
      <c r="BO104" s="16">
        <f t="shared" si="343"/>
        <v>0</v>
      </c>
      <c r="BP104" s="16">
        <f t="shared" si="343"/>
        <v>0</v>
      </c>
      <c r="BQ104" s="16">
        <f t="shared" si="343"/>
        <v>0</v>
      </c>
      <c r="BR104" s="16">
        <f t="shared" si="343"/>
        <v>0</v>
      </c>
      <c r="BS104" s="16">
        <f t="shared" si="343"/>
        <v>0</v>
      </c>
      <c r="BT104" s="16">
        <f t="shared" si="343"/>
        <v>0</v>
      </c>
      <c r="BU104" s="16">
        <f t="shared" si="343"/>
        <v>0</v>
      </c>
      <c r="BV104" s="16">
        <f t="shared" si="344"/>
        <v>0</v>
      </c>
      <c r="BW104" s="16">
        <f t="shared" si="344"/>
        <v>0</v>
      </c>
      <c r="BX104" s="16">
        <f t="shared" si="344"/>
        <v>0</v>
      </c>
      <c r="BY104" s="16">
        <f t="shared" si="344"/>
        <v>0</v>
      </c>
      <c r="BZ104" s="16">
        <f t="shared" si="344"/>
        <v>0</v>
      </c>
      <c r="CA104" s="16">
        <f t="shared" si="344"/>
        <v>0</v>
      </c>
      <c r="CB104" s="16">
        <f t="shared" si="344"/>
        <v>0</v>
      </c>
      <c r="CC104" s="16">
        <f t="shared" si="344"/>
        <v>0</v>
      </c>
      <c r="CD104" s="16">
        <f t="shared" si="345"/>
        <v>0</v>
      </c>
      <c r="CE104" s="16">
        <f t="shared" si="346"/>
        <v>0</v>
      </c>
      <c r="CF104" s="16">
        <f t="shared" si="347"/>
        <v>0</v>
      </c>
      <c r="CG104" s="32">
        <f t="shared" si="348"/>
        <v>1</v>
      </c>
      <c r="CH104" s="90">
        <f t="shared" si="348"/>
        <v>0</v>
      </c>
      <c r="CI104" s="93"/>
      <c r="CJ104" s="98"/>
      <c r="CK104" s="85"/>
      <c r="CL104" s="40"/>
      <c r="CM104" s="39"/>
      <c r="CN104" s="40"/>
      <c r="CO104" s="40"/>
      <c r="CP104" s="39"/>
      <c r="CQ104" s="40"/>
      <c r="CR104" s="40"/>
      <c r="CS104" s="39"/>
      <c r="CT104" s="40"/>
      <c r="CU104" s="40"/>
      <c r="CV104" s="87"/>
      <c r="CW104" s="40"/>
      <c r="CX104" s="40"/>
      <c r="CY104" s="39"/>
      <c r="CZ104" s="38"/>
      <c r="DA104" s="38"/>
      <c r="DB104" s="16"/>
      <c r="DC104" s="16">
        <f t="shared" si="349"/>
        <v>0</v>
      </c>
      <c r="DD104" s="16">
        <f t="shared" si="349"/>
        <v>0</v>
      </c>
      <c r="DE104" s="16">
        <f t="shared" si="349"/>
        <v>0</v>
      </c>
      <c r="DF104" s="16">
        <f t="shared" si="349"/>
        <v>0</v>
      </c>
      <c r="DG104" s="16">
        <f t="shared" si="349"/>
        <v>0</v>
      </c>
      <c r="DH104" s="16">
        <f t="shared" si="349"/>
        <v>0</v>
      </c>
      <c r="DI104" s="16">
        <f t="shared" si="349"/>
        <v>0</v>
      </c>
      <c r="DJ104" s="16">
        <f t="shared" si="349"/>
        <v>0</v>
      </c>
      <c r="DK104" s="16">
        <f t="shared" si="349"/>
        <v>0</v>
      </c>
      <c r="DL104" s="16">
        <f t="shared" si="349"/>
        <v>0</v>
      </c>
      <c r="DM104" s="16">
        <f t="shared" si="350"/>
        <v>0</v>
      </c>
      <c r="DN104" s="16">
        <f t="shared" si="350"/>
        <v>0</v>
      </c>
      <c r="DO104" s="16">
        <f t="shared" si="350"/>
        <v>0</v>
      </c>
      <c r="DP104" s="16">
        <f t="shared" si="350"/>
        <v>0</v>
      </c>
      <c r="DQ104" s="16">
        <f t="shared" si="350"/>
        <v>0</v>
      </c>
      <c r="DR104" s="16">
        <f t="shared" si="350"/>
        <v>0</v>
      </c>
      <c r="DS104" s="16">
        <f t="shared" si="350"/>
        <v>0</v>
      </c>
      <c r="DT104" s="16">
        <f t="shared" si="350"/>
        <v>0</v>
      </c>
      <c r="DU104" s="16">
        <f t="shared" si="351"/>
        <v>0</v>
      </c>
      <c r="DV104" s="16">
        <f t="shared" si="352"/>
        <v>0</v>
      </c>
      <c r="DW104" s="16">
        <f t="shared" si="353"/>
        <v>0</v>
      </c>
      <c r="DX104" s="32">
        <f t="shared" si="354"/>
        <v>1</v>
      </c>
      <c r="DY104" s="32">
        <f t="shared" si="354"/>
        <v>0</v>
      </c>
      <c r="EA104" s="106"/>
    </row>
    <row r="105" spans="1:131" s="9" customFormat="1" x14ac:dyDescent="0.2">
      <c r="A105" s="1">
        <f>A104</f>
        <v>34397</v>
      </c>
      <c r="B105" s="95" t="s">
        <v>97</v>
      </c>
      <c r="C105" s="98" t="s">
        <v>191</v>
      </c>
      <c r="D105" s="97"/>
      <c r="E105" s="96" t="s">
        <v>5</v>
      </c>
      <c r="F105" s="40"/>
      <c r="G105" s="86"/>
      <c r="H105" s="88"/>
      <c r="I105" s="40"/>
      <c r="J105" s="39"/>
      <c r="K105" s="40"/>
      <c r="L105" s="40"/>
      <c r="M105" s="39"/>
      <c r="N105" s="40"/>
      <c r="O105" s="85"/>
      <c r="P105" s="39"/>
      <c r="Q105" s="40"/>
      <c r="R105" s="40"/>
      <c r="S105" s="39"/>
      <c r="T105" s="40"/>
      <c r="U105" s="16"/>
      <c r="V105" s="110"/>
      <c r="W105" s="16">
        <f t="shared" si="355"/>
        <v>100</v>
      </c>
      <c r="X105" s="16">
        <f t="shared" si="355"/>
        <v>0</v>
      </c>
      <c r="Y105" s="16">
        <f t="shared" si="355"/>
        <v>0</v>
      </c>
      <c r="Z105" s="16">
        <f t="shared" si="355"/>
        <v>0</v>
      </c>
      <c r="AA105" s="16">
        <f t="shared" si="355"/>
        <v>0</v>
      </c>
      <c r="AB105" s="16">
        <f t="shared" si="355"/>
        <v>0</v>
      </c>
      <c r="AC105" s="16">
        <f t="shared" si="355"/>
        <v>0</v>
      </c>
      <c r="AD105" s="16">
        <f t="shared" si="355"/>
        <v>0</v>
      </c>
      <c r="AE105" s="16">
        <f t="shared" si="355"/>
        <v>0</v>
      </c>
      <c r="AF105" s="16">
        <f t="shared" si="355"/>
        <v>0</v>
      </c>
      <c r="AG105" s="16">
        <f t="shared" si="356"/>
        <v>0</v>
      </c>
      <c r="AH105" s="16">
        <f t="shared" si="356"/>
        <v>0</v>
      </c>
      <c r="AI105" s="16">
        <f t="shared" si="356"/>
        <v>0</v>
      </c>
      <c r="AJ105" s="16">
        <f t="shared" si="356"/>
        <v>0</v>
      </c>
      <c r="AK105" s="16">
        <f t="shared" si="356"/>
        <v>0</v>
      </c>
      <c r="AL105" s="16">
        <f t="shared" si="356"/>
        <v>0</v>
      </c>
      <c r="AM105" s="16">
        <f t="shared" si="356"/>
        <v>0</v>
      </c>
      <c r="AN105" s="16">
        <f t="shared" si="356"/>
        <v>0</v>
      </c>
      <c r="AO105" s="16">
        <f>SUM(W105:AN105)</f>
        <v>100</v>
      </c>
      <c r="AP105" s="32">
        <f t="shared" si="341"/>
        <v>1</v>
      </c>
      <c r="AQ105" s="90">
        <f t="shared" si="342"/>
        <v>0</v>
      </c>
      <c r="AR105" s="92"/>
      <c r="AS105" s="98"/>
      <c r="AT105" s="110"/>
      <c r="AU105" s="40"/>
      <c r="AV105" s="87"/>
      <c r="AW105" s="40"/>
      <c r="AX105" s="40"/>
      <c r="AY105" s="39"/>
      <c r="AZ105" s="40"/>
      <c r="BA105" s="40"/>
      <c r="BB105" s="39"/>
      <c r="BC105" s="101"/>
      <c r="BD105" s="40"/>
      <c r="BE105" s="30"/>
      <c r="BF105" s="40"/>
      <c r="BG105" s="40"/>
      <c r="BH105" s="39"/>
      <c r="BI105" s="40"/>
      <c r="BJ105" s="40"/>
      <c r="BK105" s="31"/>
      <c r="BL105" s="16">
        <f t="shared" si="343"/>
        <v>0</v>
      </c>
      <c r="BM105" s="16">
        <f t="shared" si="343"/>
        <v>0</v>
      </c>
      <c r="BN105" s="16">
        <f t="shared" si="343"/>
        <v>0</v>
      </c>
      <c r="BO105" s="16">
        <f t="shared" si="343"/>
        <v>0</v>
      </c>
      <c r="BP105" s="16">
        <f t="shared" si="343"/>
        <v>0</v>
      </c>
      <c r="BQ105" s="16">
        <f t="shared" si="343"/>
        <v>0</v>
      </c>
      <c r="BR105" s="16">
        <f t="shared" si="343"/>
        <v>0</v>
      </c>
      <c r="BS105" s="16">
        <f t="shared" si="343"/>
        <v>0</v>
      </c>
      <c r="BT105" s="16">
        <f t="shared" si="343"/>
        <v>0</v>
      </c>
      <c r="BU105" s="16">
        <f t="shared" si="343"/>
        <v>0</v>
      </c>
      <c r="BV105" s="16">
        <f t="shared" si="344"/>
        <v>0</v>
      </c>
      <c r="BW105" s="16">
        <f t="shared" si="344"/>
        <v>0</v>
      </c>
      <c r="BX105" s="16">
        <f t="shared" si="344"/>
        <v>0</v>
      </c>
      <c r="BY105" s="16">
        <f t="shared" si="344"/>
        <v>0</v>
      </c>
      <c r="BZ105" s="16">
        <f t="shared" si="344"/>
        <v>0</v>
      </c>
      <c r="CA105" s="16">
        <f t="shared" si="344"/>
        <v>0</v>
      </c>
      <c r="CB105" s="16">
        <f t="shared" si="344"/>
        <v>0</v>
      </c>
      <c r="CC105" s="16">
        <f t="shared" si="344"/>
        <v>0</v>
      </c>
      <c r="CD105" s="16">
        <f t="shared" si="345"/>
        <v>0</v>
      </c>
      <c r="CE105" s="16">
        <f t="shared" si="346"/>
        <v>0</v>
      </c>
      <c r="CF105" s="16">
        <f t="shared" si="347"/>
        <v>0</v>
      </c>
      <c r="CG105" s="32">
        <f t="shared" si="348"/>
        <v>1</v>
      </c>
      <c r="CH105" s="90">
        <f t="shared" si="348"/>
        <v>0</v>
      </c>
      <c r="CI105" s="93"/>
      <c r="CJ105" s="98"/>
      <c r="CK105" s="85"/>
      <c r="CL105" s="40"/>
      <c r="CM105" s="39"/>
      <c r="CN105" s="40"/>
      <c r="CO105" s="40"/>
      <c r="CP105" s="39"/>
      <c r="CQ105" s="40"/>
      <c r="CR105" s="40"/>
      <c r="CS105" s="39"/>
      <c r="CT105" s="40"/>
      <c r="CU105" s="40"/>
      <c r="CV105" s="87"/>
      <c r="CW105" s="40"/>
      <c r="CX105" s="40"/>
      <c r="CY105" s="39"/>
      <c r="CZ105" s="38"/>
      <c r="DA105" s="38"/>
      <c r="DB105" s="16"/>
      <c r="DC105" s="16">
        <f t="shared" si="349"/>
        <v>0</v>
      </c>
      <c r="DD105" s="16">
        <f t="shared" si="349"/>
        <v>0</v>
      </c>
      <c r="DE105" s="16">
        <f t="shared" si="349"/>
        <v>0</v>
      </c>
      <c r="DF105" s="16">
        <f t="shared" si="349"/>
        <v>0</v>
      </c>
      <c r="DG105" s="16">
        <f t="shared" si="349"/>
        <v>0</v>
      </c>
      <c r="DH105" s="16">
        <f t="shared" si="349"/>
        <v>0</v>
      </c>
      <c r="DI105" s="16">
        <f t="shared" si="349"/>
        <v>0</v>
      </c>
      <c r="DJ105" s="16">
        <f t="shared" si="349"/>
        <v>0</v>
      </c>
      <c r="DK105" s="16">
        <f t="shared" si="349"/>
        <v>0</v>
      </c>
      <c r="DL105" s="16">
        <f t="shared" si="349"/>
        <v>0</v>
      </c>
      <c r="DM105" s="16">
        <f t="shared" si="350"/>
        <v>0</v>
      </c>
      <c r="DN105" s="16">
        <f t="shared" si="350"/>
        <v>0</v>
      </c>
      <c r="DO105" s="16">
        <f t="shared" si="350"/>
        <v>0</v>
      </c>
      <c r="DP105" s="16">
        <f t="shared" si="350"/>
        <v>0</v>
      </c>
      <c r="DQ105" s="16">
        <f t="shared" si="350"/>
        <v>0</v>
      </c>
      <c r="DR105" s="16">
        <f t="shared" si="350"/>
        <v>0</v>
      </c>
      <c r="DS105" s="16">
        <f t="shared" si="350"/>
        <v>0</v>
      </c>
      <c r="DT105" s="16">
        <f t="shared" si="350"/>
        <v>0</v>
      </c>
      <c r="DU105" s="16">
        <f t="shared" si="351"/>
        <v>0</v>
      </c>
      <c r="DV105" s="16">
        <f t="shared" si="352"/>
        <v>0</v>
      </c>
      <c r="DW105" s="16">
        <f t="shared" si="353"/>
        <v>0</v>
      </c>
      <c r="DX105" s="32">
        <f t="shared" si="354"/>
        <v>1</v>
      </c>
      <c r="DY105" s="32">
        <f t="shared" si="354"/>
        <v>0</v>
      </c>
      <c r="EA105" s="106"/>
    </row>
    <row r="106" spans="1:131" s="9" customFormat="1" x14ac:dyDescent="0.2">
      <c r="A106" s="1">
        <f>A105</f>
        <v>34397</v>
      </c>
      <c r="B106" s="95" t="s">
        <v>97</v>
      </c>
      <c r="C106" s="98" t="s">
        <v>192</v>
      </c>
      <c r="D106" s="97"/>
      <c r="E106" s="96" t="s">
        <v>5</v>
      </c>
      <c r="F106" s="40"/>
      <c r="G106" s="86"/>
      <c r="H106" s="88"/>
      <c r="I106" s="40"/>
      <c r="J106" s="39"/>
      <c r="K106" s="40"/>
      <c r="L106" s="40"/>
      <c r="M106" s="39"/>
      <c r="N106" s="40"/>
      <c r="O106" s="85"/>
      <c r="P106" s="39"/>
      <c r="Q106" s="40"/>
      <c r="R106" s="40"/>
      <c r="S106" s="39"/>
      <c r="T106" s="40"/>
      <c r="U106" s="16"/>
      <c r="V106" s="110"/>
      <c r="W106" s="16">
        <f t="shared" si="355"/>
        <v>100</v>
      </c>
      <c r="X106" s="16">
        <f t="shared" si="355"/>
        <v>0</v>
      </c>
      <c r="Y106" s="16">
        <f t="shared" si="355"/>
        <v>0</v>
      </c>
      <c r="Z106" s="16">
        <f t="shared" si="355"/>
        <v>0</v>
      </c>
      <c r="AA106" s="16">
        <f t="shared" si="355"/>
        <v>0</v>
      </c>
      <c r="AB106" s="16">
        <f t="shared" si="355"/>
        <v>0</v>
      </c>
      <c r="AC106" s="16">
        <f t="shared" si="355"/>
        <v>0</v>
      </c>
      <c r="AD106" s="16">
        <f t="shared" si="355"/>
        <v>0</v>
      </c>
      <c r="AE106" s="16">
        <f t="shared" si="355"/>
        <v>0</v>
      </c>
      <c r="AF106" s="16">
        <f t="shared" si="355"/>
        <v>0</v>
      </c>
      <c r="AG106" s="16">
        <f t="shared" si="356"/>
        <v>0</v>
      </c>
      <c r="AH106" s="16">
        <f t="shared" si="356"/>
        <v>0</v>
      </c>
      <c r="AI106" s="16">
        <f t="shared" si="356"/>
        <v>0</v>
      </c>
      <c r="AJ106" s="16">
        <f t="shared" si="356"/>
        <v>0</v>
      </c>
      <c r="AK106" s="16">
        <f t="shared" si="356"/>
        <v>0</v>
      </c>
      <c r="AL106" s="16">
        <f t="shared" si="356"/>
        <v>0</v>
      </c>
      <c r="AM106" s="16">
        <f t="shared" si="356"/>
        <v>0</v>
      </c>
      <c r="AN106" s="16">
        <f t="shared" si="356"/>
        <v>0</v>
      </c>
      <c r="AO106" s="16">
        <f>SUM(W106:AN106)</f>
        <v>100</v>
      </c>
      <c r="AP106" s="32">
        <f t="shared" si="341"/>
        <v>1</v>
      </c>
      <c r="AQ106" s="90">
        <f t="shared" si="342"/>
        <v>0</v>
      </c>
      <c r="AR106" s="92"/>
      <c r="AS106" s="98"/>
      <c r="AT106" s="110"/>
      <c r="AU106" s="40"/>
      <c r="AV106" s="87"/>
      <c r="AW106" s="40"/>
      <c r="AX106" s="40"/>
      <c r="AY106" s="39"/>
      <c r="AZ106" s="40"/>
      <c r="BA106" s="40"/>
      <c r="BB106" s="39"/>
      <c r="BC106" s="101"/>
      <c r="BD106" s="40"/>
      <c r="BE106" s="30"/>
      <c r="BF106" s="40"/>
      <c r="BG106" s="40"/>
      <c r="BH106" s="39"/>
      <c r="BI106" s="40"/>
      <c r="BJ106" s="40"/>
      <c r="BK106" s="31"/>
      <c r="BL106" s="16">
        <f t="shared" si="343"/>
        <v>0</v>
      </c>
      <c r="BM106" s="16">
        <f t="shared" si="343"/>
        <v>0</v>
      </c>
      <c r="BN106" s="16">
        <f t="shared" si="343"/>
        <v>0</v>
      </c>
      <c r="BO106" s="16">
        <f t="shared" si="343"/>
        <v>0</v>
      </c>
      <c r="BP106" s="16">
        <f t="shared" si="343"/>
        <v>0</v>
      </c>
      <c r="BQ106" s="16">
        <f t="shared" si="343"/>
        <v>0</v>
      </c>
      <c r="BR106" s="16">
        <f t="shared" si="343"/>
        <v>0</v>
      </c>
      <c r="BS106" s="16">
        <f t="shared" si="343"/>
        <v>0</v>
      </c>
      <c r="BT106" s="16">
        <f t="shared" si="343"/>
        <v>0</v>
      </c>
      <c r="BU106" s="16">
        <f t="shared" si="343"/>
        <v>0</v>
      </c>
      <c r="BV106" s="16">
        <f t="shared" si="344"/>
        <v>0</v>
      </c>
      <c r="BW106" s="16">
        <f t="shared" si="344"/>
        <v>0</v>
      </c>
      <c r="BX106" s="16">
        <f t="shared" si="344"/>
        <v>0</v>
      </c>
      <c r="BY106" s="16">
        <f t="shared" si="344"/>
        <v>0</v>
      </c>
      <c r="BZ106" s="16">
        <f t="shared" si="344"/>
        <v>0</v>
      </c>
      <c r="CA106" s="16">
        <f t="shared" si="344"/>
        <v>0</v>
      </c>
      <c r="CB106" s="16">
        <f t="shared" si="344"/>
        <v>0</v>
      </c>
      <c r="CC106" s="16">
        <f t="shared" si="344"/>
        <v>0</v>
      </c>
      <c r="CD106" s="16">
        <f t="shared" si="345"/>
        <v>0</v>
      </c>
      <c r="CE106" s="16">
        <f t="shared" si="346"/>
        <v>0</v>
      </c>
      <c r="CF106" s="16">
        <f t="shared" si="347"/>
        <v>0</v>
      </c>
      <c r="CG106" s="32">
        <f t="shared" si="348"/>
        <v>1</v>
      </c>
      <c r="CH106" s="90">
        <f t="shared" si="348"/>
        <v>0</v>
      </c>
      <c r="CI106" s="93"/>
      <c r="CJ106" s="98"/>
      <c r="CK106" s="85"/>
      <c r="CL106" s="40"/>
      <c r="CM106" s="39"/>
      <c r="CN106" s="40"/>
      <c r="CO106" s="40"/>
      <c r="CP106" s="39"/>
      <c r="CQ106" s="40"/>
      <c r="CR106" s="40"/>
      <c r="CS106" s="39"/>
      <c r="CT106" s="40"/>
      <c r="CU106" s="40"/>
      <c r="CV106" s="87"/>
      <c r="CW106" s="40"/>
      <c r="CX106" s="40"/>
      <c r="CY106" s="39"/>
      <c r="CZ106" s="38"/>
      <c r="DA106" s="38"/>
      <c r="DB106" s="16"/>
      <c r="DC106" s="16">
        <f t="shared" si="349"/>
        <v>0</v>
      </c>
      <c r="DD106" s="16">
        <f t="shared" si="349"/>
        <v>0</v>
      </c>
      <c r="DE106" s="16">
        <f t="shared" si="349"/>
        <v>0</v>
      </c>
      <c r="DF106" s="16">
        <f t="shared" si="349"/>
        <v>0</v>
      </c>
      <c r="DG106" s="16">
        <f t="shared" si="349"/>
        <v>0</v>
      </c>
      <c r="DH106" s="16">
        <f t="shared" si="349"/>
        <v>0</v>
      </c>
      <c r="DI106" s="16">
        <f t="shared" si="349"/>
        <v>0</v>
      </c>
      <c r="DJ106" s="16">
        <f t="shared" si="349"/>
        <v>0</v>
      </c>
      <c r="DK106" s="16">
        <f t="shared" si="349"/>
        <v>0</v>
      </c>
      <c r="DL106" s="16">
        <f t="shared" si="349"/>
        <v>0</v>
      </c>
      <c r="DM106" s="16">
        <f t="shared" si="350"/>
        <v>0</v>
      </c>
      <c r="DN106" s="16">
        <f t="shared" si="350"/>
        <v>0</v>
      </c>
      <c r="DO106" s="16">
        <f t="shared" si="350"/>
        <v>0</v>
      </c>
      <c r="DP106" s="16">
        <f t="shared" si="350"/>
        <v>0</v>
      </c>
      <c r="DQ106" s="16">
        <f t="shared" si="350"/>
        <v>0</v>
      </c>
      <c r="DR106" s="16">
        <f t="shared" si="350"/>
        <v>0</v>
      </c>
      <c r="DS106" s="16">
        <f t="shared" si="350"/>
        <v>0</v>
      </c>
      <c r="DT106" s="16">
        <f t="shared" si="350"/>
        <v>0</v>
      </c>
      <c r="DU106" s="16">
        <f t="shared" si="351"/>
        <v>0</v>
      </c>
      <c r="DV106" s="16">
        <f t="shared" si="352"/>
        <v>0</v>
      </c>
      <c r="DW106" s="16">
        <f t="shared" si="353"/>
        <v>0</v>
      </c>
      <c r="DX106" s="32">
        <f t="shared" si="354"/>
        <v>1</v>
      </c>
      <c r="DY106" s="32">
        <f t="shared" si="354"/>
        <v>0</v>
      </c>
      <c r="EA106" s="106"/>
    </row>
    <row r="108" spans="1:131" s="9" customFormat="1" x14ac:dyDescent="0.2">
      <c r="A108" s="121">
        <v>34397</v>
      </c>
      <c r="B108" s="115" t="s">
        <v>97</v>
      </c>
      <c r="C108" s="114" t="s">
        <v>157</v>
      </c>
      <c r="D108" s="113">
        <v>575940</v>
      </c>
      <c r="E108" s="96" t="s">
        <v>95</v>
      </c>
      <c r="F108" s="40" t="s">
        <v>95</v>
      </c>
      <c r="G108" s="86" t="s">
        <v>95</v>
      </c>
      <c r="H108" s="88"/>
      <c r="I108" s="40"/>
      <c r="J108" s="39"/>
      <c r="K108" s="40"/>
      <c r="L108" s="40"/>
      <c r="M108" s="39"/>
      <c r="N108" s="40"/>
      <c r="O108" s="85"/>
      <c r="P108" s="39"/>
      <c r="Q108" s="40"/>
      <c r="R108" s="40"/>
      <c r="S108" s="39"/>
      <c r="T108" s="40"/>
      <c r="U108" s="16"/>
      <c r="V108" s="110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32">
        <f>INT(AO108/100)</f>
        <v>0</v>
      </c>
      <c r="AQ108" s="90">
        <f>AO108-(AP108*100)</f>
        <v>0</v>
      </c>
      <c r="AR108" s="92"/>
      <c r="AS108" s="98"/>
      <c r="AT108" s="110"/>
      <c r="AU108" s="40"/>
      <c r="AV108" s="87"/>
      <c r="AW108" s="40"/>
      <c r="AX108" s="40"/>
      <c r="AY108" s="39"/>
      <c r="AZ108" s="40"/>
      <c r="BA108" s="40"/>
      <c r="BB108" s="39"/>
      <c r="BC108" s="40"/>
      <c r="BD108" s="40"/>
      <c r="BE108" s="30"/>
      <c r="BF108" s="40"/>
      <c r="BG108" s="40"/>
      <c r="BH108" s="39"/>
      <c r="BI108" s="40"/>
      <c r="BJ108" s="40"/>
      <c r="BK108" s="31"/>
      <c r="BL108" s="16">
        <f t="shared" ref="BL108:BU108" si="357">IF(AT108="L",1,(IF(AT108="A",100,0)))</f>
        <v>0</v>
      </c>
      <c r="BM108" s="16">
        <f t="shared" si="357"/>
        <v>0</v>
      </c>
      <c r="BN108" s="16">
        <f t="shared" si="357"/>
        <v>0</v>
      </c>
      <c r="BO108" s="16">
        <f t="shared" si="357"/>
        <v>0</v>
      </c>
      <c r="BP108" s="16">
        <f t="shared" si="357"/>
        <v>0</v>
      </c>
      <c r="BQ108" s="16">
        <f t="shared" si="357"/>
        <v>0</v>
      </c>
      <c r="BR108" s="16">
        <f t="shared" si="357"/>
        <v>0</v>
      </c>
      <c r="BS108" s="16">
        <f t="shared" si="357"/>
        <v>0</v>
      </c>
      <c r="BT108" s="16">
        <f t="shared" si="357"/>
        <v>0</v>
      </c>
      <c r="BU108" s="16">
        <f t="shared" si="357"/>
        <v>0</v>
      </c>
      <c r="BV108" s="16">
        <f t="shared" ref="BV108:CC108" si="358">IF(BD108="L",1,(IF(BD108="A",100,0)))</f>
        <v>0</v>
      </c>
      <c r="BW108" s="16">
        <f t="shared" si="358"/>
        <v>0</v>
      </c>
      <c r="BX108" s="16">
        <f t="shared" si="358"/>
        <v>0</v>
      </c>
      <c r="BY108" s="16">
        <f t="shared" si="358"/>
        <v>0</v>
      </c>
      <c r="BZ108" s="16">
        <f t="shared" si="358"/>
        <v>0</v>
      </c>
      <c r="CA108" s="16">
        <f t="shared" si="358"/>
        <v>0</v>
      </c>
      <c r="CB108" s="16">
        <f t="shared" si="358"/>
        <v>0</v>
      </c>
      <c r="CC108" s="16">
        <f t="shared" si="358"/>
        <v>0</v>
      </c>
      <c r="CD108" s="16">
        <f>SUM(BM108:CC108)</f>
        <v>0</v>
      </c>
      <c r="CE108" s="16">
        <f>INT(CD108/100)</f>
        <v>0</v>
      </c>
      <c r="CF108" s="16">
        <f>CD108-(CE108*100)</f>
        <v>0</v>
      </c>
      <c r="CG108" s="32">
        <f>CE108+AP108</f>
        <v>0</v>
      </c>
      <c r="CH108" s="90">
        <f>CF108+AQ108</f>
        <v>0</v>
      </c>
      <c r="CI108" s="93"/>
      <c r="CJ108" s="98"/>
      <c r="CK108" s="85"/>
      <c r="CL108" s="40"/>
      <c r="CM108" s="39"/>
      <c r="CN108" s="40"/>
      <c r="CO108" s="40"/>
      <c r="CP108" s="39"/>
      <c r="CQ108" s="40"/>
      <c r="CR108" s="40"/>
      <c r="CS108" s="39"/>
      <c r="CT108" s="40"/>
      <c r="CU108" s="40"/>
      <c r="CV108" s="87"/>
      <c r="CW108" s="40"/>
      <c r="CX108" s="40"/>
      <c r="CY108" s="39"/>
      <c r="CZ108" s="38"/>
      <c r="DA108" s="38"/>
      <c r="DB108" s="16"/>
      <c r="DC108" s="16">
        <f t="shared" ref="DC108:DL108" si="359">IF(CK108="L",1,(IF(CK108="A",100,0)))</f>
        <v>0</v>
      </c>
      <c r="DD108" s="16">
        <f t="shared" si="359"/>
        <v>0</v>
      </c>
      <c r="DE108" s="16">
        <f t="shared" si="359"/>
        <v>0</v>
      </c>
      <c r="DF108" s="16">
        <f t="shared" si="359"/>
        <v>0</v>
      </c>
      <c r="DG108" s="16">
        <f t="shared" si="359"/>
        <v>0</v>
      </c>
      <c r="DH108" s="16">
        <f t="shared" si="359"/>
        <v>0</v>
      </c>
      <c r="DI108" s="16">
        <f t="shared" si="359"/>
        <v>0</v>
      </c>
      <c r="DJ108" s="16">
        <f t="shared" si="359"/>
        <v>0</v>
      </c>
      <c r="DK108" s="16">
        <f t="shared" si="359"/>
        <v>0</v>
      </c>
      <c r="DL108" s="16">
        <f t="shared" si="359"/>
        <v>0</v>
      </c>
      <c r="DM108" s="16">
        <f t="shared" ref="DM108:DT108" si="360">IF(CU108="L",1,(IF(CU108="A",100,0)))</f>
        <v>0</v>
      </c>
      <c r="DN108" s="16">
        <f t="shared" si="360"/>
        <v>0</v>
      </c>
      <c r="DO108" s="16">
        <f t="shared" si="360"/>
        <v>0</v>
      </c>
      <c r="DP108" s="16">
        <f t="shared" si="360"/>
        <v>0</v>
      </c>
      <c r="DQ108" s="16">
        <f t="shared" si="360"/>
        <v>0</v>
      </c>
      <c r="DR108" s="16">
        <f t="shared" si="360"/>
        <v>0</v>
      </c>
      <c r="DS108" s="16">
        <f t="shared" si="360"/>
        <v>0</v>
      </c>
      <c r="DT108" s="16">
        <f t="shared" si="360"/>
        <v>0</v>
      </c>
      <c r="DU108" s="16">
        <f>SUM(DC108:DT108)</f>
        <v>0</v>
      </c>
      <c r="DV108" s="16">
        <f>INT(DU108/100)</f>
        <v>0</v>
      </c>
      <c r="DW108" s="16">
        <f>DU108-(DV108*100)</f>
        <v>0</v>
      </c>
      <c r="DX108" s="32">
        <f>DV108+CG108</f>
        <v>0</v>
      </c>
      <c r="DY108" s="32">
        <f>DW108+CH108</f>
        <v>0</v>
      </c>
      <c r="EA108" s="106"/>
    </row>
    <row r="113" spans="1:131" s="9" customFormat="1" x14ac:dyDescent="0.2">
      <c r="A113" s="124">
        <v>34398</v>
      </c>
      <c r="B113" s="119" t="s">
        <v>222</v>
      </c>
      <c r="C113" s="98" t="s">
        <v>220</v>
      </c>
      <c r="D113" s="97"/>
      <c r="E113" s="96" t="s">
        <v>4</v>
      </c>
      <c r="F113" s="40" t="s">
        <v>4</v>
      </c>
      <c r="G113" s="117" t="s">
        <v>4</v>
      </c>
      <c r="H113" s="88"/>
      <c r="I113" s="40" t="s">
        <v>4</v>
      </c>
      <c r="J113" s="39" t="s">
        <v>4</v>
      </c>
      <c r="K113" s="40" t="s">
        <v>5</v>
      </c>
      <c r="L113" s="40" t="s">
        <v>5</v>
      </c>
      <c r="M113" s="39"/>
      <c r="N113" s="40"/>
      <c r="O113" s="85"/>
      <c r="P113" s="39"/>
      <c r="Q113" s="40"/>
      <c r="R113" s="40"/>
      <c r="S113" s="39"/>
      <c r="T113" s="40"/>
      <c r="U113" s="16"/>
      <c r="V113" s="110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32"/>
      <c r="AQ113" s="90"/>
      <c r="AR113" s="92"/>
      <c r="AS113" s="98"/>
      <c r="AT113" s="110"/>
      <c r="AU113" s="40"/>
      <c r="AV113" s="87"/>
      <c r="AW113" s="40"/>
      <c r="AX113" s="40"/>
      <c r="AY113" s="39"/>
      <c r="AZ113" s="40"/>
      <c r="BA113" s="40"/>
      <c r="BB113" s="39"/>
      <c r="BC113" s="101"/>
      <c r="BD113" s="40"/>
      <c r="BE113" s="30"/>
      <c r="BF113" s="40"/>
      <c r="BG113" s="40"/>
      <c r="BH113" s="39"/>
      <c r="BI113" s="40"/>
      <c r="BJ113" s="40"/>
      <c r="BK113" s="31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32"/>
      <c r="CH113" s="90"/>
      <c r="CI113" s="93"/>
      <c r="CJ113" s="98"/>
      <c r="CK113" s="85"/>
      <c r="CL113" s="40"/>
      <c r="CM113" s="39"/>
      <c r="CN113" s="40"/>
      <c r="CO113" s="40"/>
      <c r="CP113" s="39"/>
      <c r="CQ113" s="40"/>
      <c r="CR113" s="40"/>
      <c r="CS113" s="39"/>
      <c r="CT113" s="40"/>
      <c r="CU113" s="40"/>
      <c r="CV113" s="87"/>
      <c r="CW113" s="40"/>
      <c r="CX113" s="40"/>
      <c r="CY113" s="39"/>
      <c r="CZ113" s="38"/>
      <c r="DA113" s="38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32"/>
      <c r="DY113" s="32"/>
      <c r="EA113" s="123"/>
    </row>
    <row r="114" spans="1:131" s="9" customFormat="1" x14ac:dyDescent="0.2">
      <c r="A114" s="124">
        <v>34397</v>
      </c>
      <c r="B114" s="119" t="s">
        <v>222</v>
      </c>
      <c r="C114" s="98" t="s">
        <v>221</v>
      </c>
      <c r="D114" s="97"/>
      <c r="E114" s="96" t="s">
        <v>4</v>
      </c>
      <c r="F114" s="40" t="s">
        <v>4</v>
      </c>
      <c r="G114" s="117" t="s">
        <v>4</v>
      </c>
      <c r="H114" s="88"/>
      <c r="I114" s="40" t="s">
        <v>4</v>
      </c>
      <c r="J114" s="39" t="s">
        <v>4</v>
      </c>
      <c r="K114" s="40" t="s">
        <v>4</v>
      </c>
      <c r="L114" s="40" t="s">
        <v>6</v>
      </c>
      <c r="M114" s="39"/>
      <c r="N114" s="40"/>
      <c r="O114" s="85"/>
      <c r="P114" s="39"/>
      <c r="Q114" s="40"/>
      <c r="R114" s="40"/>
      <c r="S114" s="39"/>
      <c r="T114" s="40"/>
      <c r="U114" s="16"/>
      <c r="V114" s="110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32"/>
      <c r="AQ114" s="90"/>
      <c r="AR114" s="92"/>
      <c r="AS114" s="98"/>
      <c r="AT114" s="110"/>
      <c r="AU114" s="40"/>
      <c r="AV114" s="87"/>
      <c r="AW114" s="40"/>
      <c r="AX114" s="40"/>
      <c r="AY114" s="39"/>
      <c r="AZ114" s="40"/>
      <c r="BA114" s="40"/>
      <c r="BB114" s="39"/>
      <c r="BC114" s="101"/>
      <c r="BD114" s="40"/>
      <c r="BE114" s="30"/>
      <c r="BF114" s="40"/>
      <c r="BG114" s="40"/>
      <c r="BH114" s="39"/>
      <c r="BI114" s="40"/>
      <c r="BJ114" s="40"/>
      <c r="BK114" s="31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32"/>
      <c r="CH114" s="90"/>
      <c r="CI114" s="93"/>
      <c r="CJ114" s="98"/>
      <c r="CK114" s="85"/>
      <c r="CL114" s="40"/>
      <c r="CM114" s="39"/>
      <c r="CN114" s="40"/>
      <c r="CO114" s="40"/>
      <c r="CP114" s="39"/>
      <c r="CQ114" s="40"/>
      <c r="CR114" s="40"/>
      <c r="CS114" s="39"/>
      <c r="CT114" s="40"/>
      <c r="CU114" s="40"/>
      <c r="CV114" s="87"/>
      <c r="CW114" s="40"/>
      <c r="CX114" s="40"/>
      <c r="CY114" s="39"/>
      <c r="CZ114" s="38"/>
      <c r="DA114" s="38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32"/>
      <c r="DY114" s="32"/>
      <c r="EA114" s="123"/>
    </row>
    <row r="115" spans="1:131" s="9" customFormat="1" x14ac:dyDescent="0.2">
      <c r="A115" s="124" t="s">
        <v>224</v>
      </c>
      <c r="B115" s="119" t="s">
        <v>222</v>
      </c>
      <c r="C115" s="98" t="s">
        <v>223</v>
      </c>
      <c r="D115" s="97"/>
      <c r="E115" s="96" t="s">
        <v>4</v>
      </c>
      <c r="F115" s="40" t="s">
        <v>4</v>
      </c>
      <c r="G115" s="117" t="s">
        <v>4</v>
      </c>
      <c r="H115" s="88"/>
      <c r="I115" s="40" t="s">
        <v>4</v>
      </c>
      <c r="J115" s="39" t="s">
        <v>4</v>
      </c>
      <c r="K115" s="40" t="s">
        <v>4</v>
      </c>
      <c r="L115" s="40" t="s">
        <v>5</v>
      </c>
      <c r="M115" s="39"/>
      <c r="N115" s="40"/>
      <c r="O115" s="85"/>
      <c r="P115" s="39"/>
      <c r="Q115" s="40"/>
      <c r="R115" s="40"/>
      <c r="S115" s="39"/>
      <c r="T115" s="40"/>
      <c r="U115" s="16"/>
      <c r="V115" s="110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32"/>
      <c r="AQ115" s="90"/>
      <c r="AR115" s="92"/>
      <c r="AS115" s="98"/>
      <c r="AT115" s="110"/>
      <c r="AU115" s="40"/>
      <c r="AV115" s="87"/>
      <c r="AW115" s="40"/>
      <c r="AX115" s="40"/>
      <c r="AY115" s="39"/>
      <c r="AZ115" s="40"/>
      <c r="BA115" s="40"/>
      <c r="BB115" s="39"/>
      <c r="BC115" s="101"/>
      <c r="BD115" s="40"/>
      <c r="BE115" s="30"/>
      <c r="BF115" s="40"/>
      <c r="BG115" s="40"/>
      <c r="BH115" s="39"/>
      <c r="BI115" s="40"/>
      <c r="BJ115" s="40"/>
      <c r="BK115" s="31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32"/>
      <c r="CH115" s="90"/>
      <c r="CI115" s="93"/>
      <c r="CJ115" s="98"/>
      <c r="CK115" s="85"/>
      <c r="CL115" s="40"/>
      <c r="CM115" s="39"/>
      <c r="CN115" s="40"/>
      <c r="CO115" s="40"/>
      <c r="CP115" s="39"/>
      <c r="CQ115" s="40"/>
      <c r="CR115" s="40"/>
      <c r="CS115" s="39"/>
      <c r="CT115" s="40"/>
      <c r="CU115" s="40"/>
      <c r="CV115" s="87"/>
      <c r="CW115" s="40"/>
      <c r="CX115" s="40"/>
      <c r="CY115" s="39"/>
      <c r="CZ115" s="38"/>
      <c r="DA115" s="38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32"/>
      <c r="DY115" s="32"/>
      <c r="EA115" s="123"/>
    </row>
  </sheetData>
  <sortState ref="A2:EA33">
    <sortCondition ref="C2:C33"/>
  </sortState>
  <phoneticPr fontId="7" type="noConversion"/>
  <conditionalFormatting sqref="CG101:CH106 AP101:AQ106 DX101:DY106 CG89:CH90 DX89:DY90 AP89:AQ90 CG108:CH108 DX108:DY108 AP108:AQ108 DX22:DY24 DX79:DY84 CG22:CH24 CG79:CH84 AP79:AQ84 CG26:CH28 DX26:DY28 AP22:AQ28 DX32:DY58 AP32:AQ58 CG32:CH58 DX2:DY20 AP2:AQ20 CG2:CH20 DX68:DY74 AP68:AQ74 CG68:CH74">
    <cfRule type="cellIs" dxfId="9" priority="8" stopIfTrue="1" operator="greaterThanOrEqual">
      <formula>6</formula>
    </cfRule>
  </conditionalFormatting>
  <conditionalFormatting sqref="CG95:CH95 DX95:DY95 AP95:AQ95">
    <cfRule type="cellIs" dxfId="8" priority="7" stopIfTrue="1" operator="greaterThanOrEqual">
      <formula>6</formula>
    </cfRule>
  </conditionalFormatting>
  <conditionalFormatting sqref="CG25:CH25 DX25:DY25">
    <cfRule type="cellIs" dxfId="7" priority="6" stopIfTrue="1" operator="greaterThanOrEqual">
      <formula>6</formula>
    </cfRule>
  </conditionalFormatting>
  <conditionalFormatting sqref="CG21:CH21 DX21:DY21 AP21:AQ21">
    <cfRule type="cellIs" dxfId="6" priority="5" stopIfTrue="1" operator="greaterThanOrEqual">
      <formula>6</formula>
    </cfRule>
  </conditionalFormatting>
  <conditionalFormatting sqref="CG113:CH114 DX113:DY114 AP113:AQ114">
    <cfRule type="cellIs" dxfId="5" priority="4" stopIfTrue="1" operator="greaterThanOrEqual">
      <formula>6</formula>
    </cfRule>
  </conditionalFormatting>
  <conditionalFormatting sqref="CG115:CH115 DX115:DY115 AP115:AQ115">
    <cfRule type="cellIs" dxfId="4" priority="3" stopIfTrue="1" operator="greaterThanOrEqual">
      <formula>6</formula>
    </cfRule>
  </conditionalFormatting>
  <conditionalFormatting sqref="CG31:CH31 DX31:DY31 AP31:AQ31">
    <cfRule type="cellIs" dxfId="3" priority="1" stopIfTrue="1" operator="greaterThanOrEqual">
      <formula>6</formula>
    </cfRule>
  </conditionalFormatting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3" sqref="E13"/>
    </sheetView>
  </sheetViews>
  <sheetFormatPr defaultRowHeight="12.75" x14ac:dyDescent="0.2"/>
  <cols>
    <col min="1" max="1" width="9.140625" style="21"/>
    <col min="2" max="2" width="4.140625" style="21" bestFit="1" customWidth="1"/>
    <col min="3" max="3" width="28" style="20" bestFit="1" customWidth="1"/>
    <col min="4" max="4" width="8.7109375" style="20" customWidth="1"/>
    <col min="5" max="7" width="7.7109375" style="21" customWidth="1"/>
    <col min="8" max="8" width="8.42578125" style="21" bestFit="1" customWidth="1"/>
    <col min="9" max="9" width="7.85546875" style="21" bestFit="1" customWidth="1"/>
    <col min="10" max="10" width="9.42578125" style="21" bestFit="1" customWidth="1"/>
    <col min="11" max="11" width="9.28515625" style="21" customWidth="1"/>
    <col min="12" max="12" width="10.140625" style="21" customWidth="1"/>
    <col min="13" max="13" width="12.5703125" style="20" bestFit="1" customWidth="1"/>
    <col min="14" max="14" width="9.140625" style="21" bestFit="1"/>
    <col min="15" max="15" width="8.7109375" style="21" customWidth="1"/>
    <col min="16" max="16" width="4" style="20" customWidth="1"/>
    <col min="17" max="17" width="10" style="20" customWidth="1"/>
    <col min="18" max="18" width="10.28515625" style="20" customWidth="1"/>
    <col min="19" max="19" width="11.5703125" style="20" bestFit="1" customWidth="1"/>
    <col min="20" max="20" width="10.5703125" style="20" customWidth="1"/>
    <col min="21" max="21" width="10.140625" style="20" customWidth="1"/>
    <col min="22" max="25" width="9.7109375" style="20" customWidth="1"/>
    <col min="26" max="26" width="10.140625" style="20" customWidth="1"/>
    <col min="27" max="27" width="9.85546875" style="20" customWidth="1"/>
    <col min="28" max="29" width="9.140625" style="20"/>
    <col min="30" max="30" width="3.85546875" style="20" customWidth="1"/>
    <col min="31" max="35" width="7.7109375" style="20" customWidth="1"/>
    <col min="36" max="36" width="9.7109375" style="20" bestFit="1" customWidth="1"/>
    <col min="37" max="37" width="9.85546875" style="20" bestFit="1" customWidth="1"/>
    <col min="38" max="40" width="7.7109375" style="20" customWidth="1"/>
    <col min="41" max="42" width="9.140625" style="20"/>
    <col min="43" max="43" width="3.5703125" style="20" customWidth="1"/>
    <col min="44" max="48" width="7.7109375" style="20" customWidth="1"/>
    <col min="49" max="49" width="9.7109375" style="20" bestFit="1" customWidth="1"/>
    <col min="50" max="53" width="7.7109375" style="20" customWidth="1"/>
    <col min="54" max="54" width="9.140625" style="20"/>
    <col min="55" max="55" width="12.42578125" style="20" bestFit="1" customWidth="1"/>
    <col min="56" max="16384" width="9.140625" style="20"/>
  </cols>
  <sheetData>
    <row r="1" spans="1:56" s="83" customFormat="1" x14ac:dyDescent="0.2">
      <c r="A1" s="70"/>
      <c r="D1" s="127" t="s">
        <v>226</v>
      </c>
      <c r="E1" s="127" t="s">
        <v>226</v>
      </c>
      <c r="F1" s="127" t="s">
        <v>227</v>
      </c>
      <c r="G1" s="127" t="s">
        <v>227</v>
      </c>
      <c r="H1" s="127" t="s">
        <v>227</v>
      </c>
      <c r="I1" s="127" t="s">
        <v>227</v>
      </c>
      <c r="J1" s="127" t="s">
        <v>230</v>
      </c>
      <c r="K1" s="127" t="s">
        <v>230</v>
      </c>
      <c r="L1" s="127" t="s">
        <v>230</v>
      </c>
      <c r="M1" s="127" t="s">
        <v>230</v>
      </c>
      <c r="N1" s="70"/>
      <c r="O1" s="70"/>
      <c r="P1" s="70"/>
      <c r="R1" s="70"/>
      <c r="S1" s="70"/>
      <c r="T1" s="158" t="s">
        <v>252</v>
      </c>
      <c r="U1" s="158"/>
      <c r="AA1" s="70"/>
      <c r="AG1" s="70"/>
      <c r="AJ1" s="83" t="s">
        <v>104</v>
      </c>
      <c r="AR1" s="83" t="s">
        <v>42</v>
      </c>
      <c r="AT1" s="83" t="s">
        <v>118</v>
      </c>
      <c r="AU1" s="83" t="s">
        <v>119</v>
      </c>
      <c r="AW1" s="70"/>
    </row>
    <row r="2" spans="1:56" x14ac:dyDescent="0.2">
      <c r="B2" s="20"/>
      <c r="D2" s="159" t="s">
        <v>50</v>
      </c>
      <c r="E2" s="160"/>
      <c r="F2" s="159" t="s">
        <v>54</v>
      </c>
      <c r="G2" s="166"/>
      <c r="H2" s="159" t="s">
        <v>55</v>
      </c>
      <c r="I2" s="160"/>
      <c r="J2" s="159" t="s">
        <v>53</v>
      </c>
      <c r="K2" s="166"/>
      <c r="L2" s="166"/>
      <c r="M2" s="167"/>
      <c r="N2" s="44"/>
      <c r="O2" s="45"/>
      <c r="Q2" s="161" t="s">
        <v>238</v>
      </c>
      <c r="R2" s="162"/>
      <c r="S2" s="163"/>
      <c r="T2" s="159" t="s">
        <v>251</v>
      </c>
      <c r="U2" s="160"/>
      <c r="V2" s="43"/>
      <c r="W2" s="43"/>
      <c r="X2" s="43"/>
      <c r="Y2" s="43"/>
      <c r="Z2" s="43"/>
      <c r="AA2" s="43"/>
      <c r="AB2" s="44"/>
      <c r="AC2" s="45"/>
      <c r="AE2" s="43" t="s">
        <v>102</v>
      </c>
      <c r="AF2" s="43" t="s">
        <v>102</v>
      </c>
      <c r="AG2" s="43" t="s">
        <v>102</v>
      </c>
      <c r="AH2" s="43" t="s">
        <v>102</v>
      </c>
      <c r="AI2" s="43" t="s">
        <v>102</v>
      </c>
      <c r="AJ2" s="43" t="s">
        <v>102</v>
      </c>
      <c r="AK2" s="43" t="s">
        <v>110</v>
      </c>
      <c r="AL2" s="43" t="s">
        <v>110</v>
      </c>
      <c r="AM2" s="43" t="s">
        <v>110</v>
      </c>
      <c r="AN2" s="43" t="s">
        <v>114</v>
      </c>
      <c r="AO2" s="44"/>
      <c r="AP2" s="45"/>
      <c r="AR2" s="43" t="s">
        <v>114</v>
      </c>
      <c r="AS2" s="43" t="s">
        <v>114</v>
      </c>
      <c r="AT2" s="43" t="s">
        <v>115</v>
      </c>
      <c r="AU2" s="43" t="s">
        <v>115</v>
      </c>
      <c r="AV2" s="43" t="s">
        <v>117</v>
      </c>
      <c r="AW2" s="43" t="s">
        <v>117</v>
      </c>
      <c r="AX2" s="43"/>
      <c r="AY2" s="43"/>
      <c r="AZ2" s="43"/>
      <c r="BA2" s="60"/>
      <c r="BB2" s="44"/>
      <c r="BC2" s="107" t="s">
        <v>44</v>
      </c>
      <c r="BD2" s="43"/>
    </row>
    <row r="3" spans="1:56" ht="13.5" thickBot="1" x14ac:dyDescent="0.25">
      <c r="A3" s="66" t="s">
        <v>3</v>
      </c>
      <c r="B3" s="66"/>
      <c r="C3" s="67" t="s">
        <v>1</v>
      </c>
      <c r="D3" s="46" t="s">
        <v>52</v>
      </c>
      <c r="E3" s="46" t="s">
        <v>51</v>
      </c>
      <c r="F3" s="46" t="s">
        <v>52</v>
      </c>
      <c r="G3" s="46" t="s">
        <v>51</v>
      </c>
      <c r="H3" s="46" t="s">
        <v>52</v>
      </c>
      <c r="I3" s="46" t="s">
        <v>51</v>
      </c>
      <c r="J3" s="46" t="s">
        <v>52</v>
      </c>
      <c r="K3" s="46" t="s">
        <v>51</v>
      </c>
      <c r="L3" s="164" t="s">
        <v>229</v>
      </c>
      <c r="M3" s="165"/>
      <c r="N3" s="49" t="s">
        <v>25</v>
      </c>
      <c r="O3" s="49" t="s">
        <v>40</v>
      </c>
      <c r="Q3" s="46" t="s">
        <v>52</v>
      </c>
      <c r="R3" s="46" t="s">
        <v>236</v>
      </c>
      <c r="S3" s="46" t="s">
        <v>237</v>
      </c>
      <c r="T3" s="46" t="s">
        <v>52</v>
      </c>
      <c r="U3" s="46" t="s">
        <v>250</v>
      </c>
      <c r="V3" s="46"/>
      <c r="W3" s="46"/>
      <c r="X3" s="46"/>
      <c r="Y3" s="46"/>
      <c r="Z3" s="46"/>
      <c r="AA3" s="46"/>
      <c r="AB3" s="48" t="s">
        <v>25</v>
      </c>
      <c r="AC3" s="49" t="s">
        <v>40</v>
      </c>
      <c r="AE3" s="46" t="s">
        <v>99</v>
      </c>
      <c r="AF3" s="46" t="s">
        <v>100</v>
      </c>
      <c r="AG3" s="46" t="s">
        <v>68</v>
      </c>
      <c r="AH3" s="46" t="s">
        <v>73</v>
      </c>
      <c r="AI3" s="46" t="s">
        <v>101</v>
      </c>
      <c r="AJ3" s="46" t="s">
        <v>103</v>
      </c>
      <c r="AK3" s="46" t="s">
        <v>107</v>
      </c>
      <c r="AL3" s="46" t="s">
        <v>108</v>
      </c>
      <c r="AM3" s="46" t="s">
        <v>109</v>
      </c>
      <c r="AN3" s="47" t="s">
        <v>111</v>
      </c>
      <c r="AO3" s="48" t="s">
        <v>25</v>
      </c>
      <c r="AP3" s="49" t="s">
        <v>40</v>
      </c>
      <c r="AR3" s="46" t="s">
        <v>112</v>
      </c>
      <c r="AS3" s="46" t="s">
        <v>113</v>
      </c>
      <c r="AT3" s="46" t="s">
        <v>81</v>
      </c>
      <c r="AU3" s="46" t="s">
        <v>116</v>
      </c>
      <c r="AV3" s="46" t="s">
        <v>82</v>
      </c>
      <c r="AW3" s="46" t="s">
        <v>121</v>
      </c>
      <c r="AX3" s="46"/>
      <c r="AY3" s="46"/>
      <c r="AZ3" s="46"/>
      <c r="BA3" s="46"/>
      <c r="BB3" s="48" t="s">
        <v>43</v>
      </c>
      <c r="BC3" s="108" t="s">
        <v>19</v>
      </c>
      <c r="BD3" s="49"/>
    </row>
    <row r="4" spans="1:56" ht="13.5" thickTop="1" x14ac:dyDescent="0.2">
      <c r="A4" s="147">
        <v>34397</v>
      </c>
      <c r="B4" s="51">
        <v>1</v>
      </c>
      <c r="C4" s="112" t="s">
        <v>158</v>
      </c>
      <c r="D4" s="25">
        <v>1</v>
      </c>
      <c r="E4" s="16">
        <v>1</v>
      </c>
      <c r="F4" s="25">
        <v>1</v>
      </c>
      <c r="G4" s="25">
        <v>0.5</v>
      </c>
      <c r="H4" s="16">
        <v>1</v>
      </c>
      <c r="I4" s="16">
        <v>0.5</v>
      </c>
      <c r="J4" s="16">
        <v>1</v>
      </c>
      <c r="K4" s="16">
        <v>1</v>
      </c>
      <c r="L4" s="22">
        <v>0</v>
      </c>
      <c r="M4" s="22">
        <v>0.3</v>
      </c>
      <c r="N4" s="57">
        <f t="shared" ref="N4:N34" si="0">SUM(D4:M4)</f>
        <v>7.3</v>
      </c>
      <c r="O4" s="50">
        <f>N4/0.09</f>
        <v>81.111111111111114</v>
      </c>
      <c r="Q4" s="16">
        <v>0.5</v>
      </c>
      <c r="R4" s="25">
        <v>1</v>
      </c>
      <c r="S4" s="25">
        <v>0.75</v>
      </c>
      <c r="T4" s="16">
        <v>1</v>
      </c>
      <c r="U4" s="16">
        <v>0.25</v>
      </c>
      <c r="V4" s="16"/>
      <c r="W4" s="16"/>
      <c r="X4" s="16"/>
      <c r="Y4" s="16"/>
      <c r="Z4" s="16"/>
      <c r="AA4" s="16"/>
      <c r="AB4" s="102">
        <f t="shared" ref="AB4:AB34" si="1">SUM(Q4:AA4)</f>
        <v>3.5</v>
      </c>
      <c r="AC4" s="73">
        <f t="shared" ref="AC4:AC34" si="2">(AB4+N4)/0.2</f>
        <v>54</v>
      </c>
      <c r="AE4" s="16"/>
      <c r="AF4" s="16"/>
      <c r="AG4" s="25"/>
      <c r="AH4" s="16"/>
      <c r="AI4" s="16"/>
      <c r="AJ4" s="16"/>
      <c r="AK4" s="16"/>
      <c r="AL4" s="16"/>
      <c r="AM4" s="16"/>
      <c r="AN4" s="22"/>
      <c r="AO4" s="58">
        <f t="shared" ref="AO4:AO34" si="3">SUM(AE4:AN4)</f>
        <v>0</v>
      </c>
      <c r="AP4" s="18">
        <f t="shared" ref="AP4:AP34" si="4">(N4+AB4+AO4)/30*100</f>
        <v>36.000000000000007</v>
      </c>
      <c r="AR4" s="16"/>
      <c r="AS4" s="16"/>
      <c r="AT4" s="25"/>
      <c r="AU4" s="16"/>
      <c r="AV4" s="16"/>
      <c r="AW4" s="16"/>
      <c r="AX4" s="16"/>
      <c r="AY4" s="16"/>
      <c r="AZ4" s="16"/>
      <c r="BA4" s="16"/>
      <c r="BB4" s="59">
        <f t="shared" ref="BB4:BB28" si="5">SUM(AR4:BA4)</f>
        <v>0</v>
      </c>
      <c r="BC4" s="18">
        <f t="shared" ref="BC4:BC28" si="6">(N4+AB4+AO4+BB4)/36*100</f>
        <v>30.000000000000004</v>
      </c>
      <c r="BD4" s="16"/>
    </row>
    <row r="5" spans="1:56" x14ac:dyDescent="0.2">
      <c r="A5" s="147">
        <v>34397</v>
      </c>
      <c r="B5" s="116">
        <v>2</v>
      </c>
      <c r="C5" s="114" t="s">
        <v>131</v>
      </c>
      <c r="D5" s="25">
        <v>0</v>
      </c>
      <c r="E5" s="16">
        <v>0.5</v>
      </c>
      <c r="F5" s="25">
        <v>1</v>
      </c>
      <c r="G5" s="25">
        <v>0</v>
      </c>
      <c r="H5" s="16">
        <v>1</v>
      </c>
      <c r="I5" s="16">
        <v>0.5</v>
      </c>
      <c r="J5" s="16"/>
      <c r="K5" s="16"/>
      <c r="L5" s="22"/>
      <c r="M5" s="22"/>
      <c r="N5" s="57">
        <f t="shared" si="0"/>
        <v>3</v>
      </c>
      <c r="O5" s="50">
        <f t="shared" ref="O5:O65" si="7">N5/0.09</f>
        <v>33.333333333333336</v>
      </c>
      <c r="Q5" s="16">
        <v>0.5</v>
      </c>
      <c r="R5" s="25">
        <v>1</v>
      </c>
      <c r="S5" s="25"/>
      <c r="T5" s="16">
        <v>1</v>
      </c>
      <c r="U5" s="16">
        <v>0.75</v>
      </c>
      <c r="V5" s="16"/>
      <c r="W5" s="16"/>
      <c r="X5" s="16"/>
      <c r="Y5" s="16"/>
      <c r="Z5" s="16"/>
      <c r="AA5" s="16"/>
      <c r="AB5" s="102">
        <f t="shared" si="1"/>
        <v>3.25</v>
      </c>
      <c r="AC5" s="73">
        <f t="shared" si="2"/>
        <v>31.25</v>
      </c>
      <c r="AE5" s="16"/>
      <c r="AF5" s="16"/>
      <c r="AG5" s="25"/>
      <c r="AH5" s="16"/>
      <c r="AI5" s="16"/>
      <c r="AJ5" s="16"/>
      <c r="AK5" s="16"/>
      <c r="AL5" s="16"/>
      <c r="AM5" s="16"/>
      <c r="AN5" s="22"/>
      <c r="AO5" s="58">
        <f t="shared" si="3"/>
        <v>0</v>
      </c>
      <c r="AP5" s="18">
        <f t="shared" si="4"/>
        <v>20.833333333333336</v>
      </c>
      <c r="AR5" s="16"/>
      <c r="AS5" s="16"/>
      <c r="AT5" s="25"/>
      <c r="AU5" s="16"/>
      <c r="AV5" s="16"/>
      <c r="AW5" s="16"/>
      <c r="AX5" s="16"/>
      <c r="AY5" s="16"/>
      <c r="AZ5" s="16"/>
      <c r="BA5" s="16"/>
      <c r="BB5" s="58">
        <f t="shared" si="5"/>
        <v>0</v>
      </c>
      <c r="BC5" s="18">
        <f t="shared" si="6"/>
        <v>17.361111111111111</v>
      </c>
      <c r="BD5" s="16"/>
    </row>
    <row r="6" spans="1:56" x14ac:dyDescent="0.2">
      <c r="A6" s="147">
        <v>34397</v>
      </c>
      <c r="B6" s="51">
        <v>3</v>
      </c>
      <c r="C6" s="114" t="s">
        <v>132</v>
      </c>
      <c r="D6" s="25"/>
      <c r="E6" s="16"/>
      <c r="F6" s="25">
        <v>1</v>
      </c>
      <c r="G6" s="25">
        <v>0.5</v>
      </c>
      <c r="H6" s="16">
        <v>0</v>
      </c>
      <c r="I6" s="16">
        <v>1</v>
      </c>
      <c r="J6" s="16"/>
      <c r="K6" s="16"/>
      <c r="L6" s="22"/>
      <c r="M6" s="22"/>
      <c r="N6" s="57">
        <f t="shared" si="0"/>
        <v>2.5</v>
      </c>
      <c r="O6" s="50">
        <f t="shared" si="7"/>
        <v>27.777777777777779</v>
      </c>
      <c r="Q6" s="16">
        <v>0.25</v>
      </c>
      <c r="R6" s="25"/>
      <c r="S6" s="25"/>
      <c r="T6" s="16"/>
      <c r="U6" s="16"/>
      <c r="V6" s="16"/>
      <c r="W6" s="16"/>
      <c r="X6" s="16"/>
      <c r="Y6" s="16"/>
      <c r="Z6" s="16"/>
      <c r="AA6" s="16"/>
      <c r="AB6" s="102">
        <f t="shared" si="1"/>
        <v>0.25</v>
      </c>
      <c r="AC6" s="73">
        <f t="shared" si="2"/>
        <v>13.75</v>
      </c>
      <c r="AE6" s="16"/>
      <c r="AF6" s="16"/>
      <c r="AG6" s="25"/>
      <c r="AH6" s="16"/>
      <c r="AI6" s="16"/>
      <c r="AJ6" s="16"/>
      <c r="AK6" s="16"/>
      <c r="AL6" s="16"/>
      <c r="AM6" s="16"/>
      <c r="AN6" s="22"/>
      <c r="AO6" s="58">
        <f t="shared" si="3"/>
        <v>0</v>
      </c>
      <c r="AP6" s="18">
        <f t="shared" si="4"/>
        <v>9.1666666666666661</v>
      </c>
      <c r="AR6" s="16"/>
      <c r="AS6" s="16"/>
      <c r="AT6" s="25"/>
      <c r="AU6" s="16"/>
      <c r="AV6" s="16"/>
      <c r="AW6" s="16"/>
      <c r="AX6" s="16"/>
      <c r="AY6" s="16"/>
      <c r="AZ6" s="16"/>
      <c r="BA6" s="16"/>
      <c r="BB6" s="58">
        <f t="shared" si="5"/>
        <v>0</v>
      </c>
      <c r="BC6" s="18">
        <f t="shared" si="6"/>
        <v>7.6388888888888893</v>
      </c>
      <c r="BD6" s="16"/>
    </row>
    <row r="7" spans="1:56" x14ac:dyDescent="0.2">
      <c r="A7" s="119">
        <v>34397</v>
      </c>
      <c r="B7" s="138">
        <v>4</v>
      </c>
      <c r="C7" s="139" t="s">
        <v>133</v>
      </c>
      <c r="D7" s="25">
        <v>1</v>
      </c>
      <c r="E7" s="16">
        <v>1</v>
      </c>
      <c r="F7" s="16">
        <v>1</v>
      </c>
      <c r="G7" s="16">
        <v>0</v>
      </c>
      <c r="H7" s="16">
        <v>1</v>
      </c>
      <c r="I7" s="16">
        <v>0.25</v>
      </c>
      <c r="J7" s="16">
        <v>1</v>
      </c>
      <c r="K7" s="16">
        <v>1</v>
      </c>
      <c r="L7" s="22">
        <v>0.4</v>
      </c>
      <c r="M7" s="22">
        <v>0.2</v>
      </c>
      <c r="N7" s="57">
        <f t="shared" si="0"/>
        <v>6.8500000000000005</v>
      </c>
      <c r="O7" s="50">
        <f t="shared" si="7"/>
        <v>76.111111111111114</v>
      </c>
      <c r="Q7" s="16">
        <v>0.5</v>
      </c>
      <c r="R7" s="25"/>
      <c r="S7" s="25"/>
      <c r="T7" s="16">
        <v>1</v>
      </c>
      <c r="U7" s="16">
        <v>0.5</v>
      </c>
      <c r="V7" s="16"/>
      <c r="W7" s="16"/>
      <c r="X7" s="16"/>
      <c r="Y7" s="16"/>
      <c r="Z7" s="16"/>
      <c r="AA7" s="16"/>
      <c r="AB7" s="102">
        <f t="shared" si="1"/>
        <v>2</v>
      </c>
      <c r="AC7" s="73">
        <f t="shared" si="2"/>
        <v>44.250000000000007</v>
      </c>
      <c r="AE7" s="16"/>
      <c r="AF7" s="16"/>
      <c r="AG7" s="25"/>
      <c r="AH7" s="16"/>
      <c r="AI7" s="16"/>
      <c r="AJ7" s="16"/>
      <c r="AK7" s="16"/>
      <c r="AL7" s="16"/>
      <c r="AM7" s="16"/>
      <c r="AN7" s="22"/>
      <c r="AO7" s="58">
        <f t="shared" si="3"/>
        <v>0</v>
      </c>
      <c r="AP7" s="18">
        <f t="shared" si="4"/>
        <v>29.500000000000004</v>
      </c>
      <c r="AR7" s="16"/>
      <c r="AS7" s="16"/>
      <c r="AT7" s="25"/>
      <c r="AU7" s="16"/>
      <c r="AV7" s="16"/>
      <c r="AW7" s="16"/>
      <c r="AX7" s="16"/>
      <c r="AY7" s="16"/>
      <c r="AZ7" s="16"/>
      <c r="BA7" s="16"/>
      <c r="BB7" s="58">
        <f t="shared" si="5"/>
        <v>0</v>
      </c>
      <c r="BC7" s="18">
        <f t="shared" si="6"/>
        <v>24.583333333333339</v>
      </c>
      <c r="BD7" s="16"/>
    </row>
    <row r="8" spans="1:56" x14ac:dyDescent="0.2">
      <c r="A8" s="147">
        <v>34397</v>
      </c>
      <c r="B8" s="51">
        <v>5</v>
      </c>
      <c r="C8" s="114" t="s">
        <v>94</v>
      </c>
      <c r="D8" s="25">
        <v>1</v>
      </c>
      <c r="E8" s="16">
        <v>1</v>
      </c>
      <c r="F8" s="25">
        <v>1</v>
      </c>
      <c r="G8" s="25">
        <v>1</v>
      </c>
      <c r="H8" s="16">
        <v>1</v>
      </c>
      <c r="I8" s="16">
        <v>0.5</v>
      </c>
      <c r="J8" s="16">
        <v>0.5</v>
      </c>
      <c r="K8" s="16">
        <v>0.5</v>
      </c>
      <c r="L8" s="22">
        <v>0</v>
      </c>
      <c r="M8" s="22">
        <v>0</v>
      </c>
      <c r="N8" s="57">
        <f t="shared" si="0"/>
        <v>6.5</v>
      </c>
      <c r="O8" s="50">
        <f t="shared" si="7"/>
        <v>72.222222222222229</v>
      </c>
      <c r="Q8" s="16">
        <v>0.5</v>
      </c>
      <c r="R8" s="25">
        <v>1</v>
      </c>
      <c r="S8" s="16"/>
      <c r="T8" s="25">
        <v>1</v>
      </c>
      <c r="U8" s="16">
        <v>1</v>
      </c>
      <c r="V8" s="16"/>
      <c r="W8" s="16"/>
      <c r="X8" s="16"/>
      <c r="Y8" s="16"/>
      <c r="Z8" s="16"/>
      <c r="AA8" s="16"/>
      <c r="AB8" s="102">
        <f t="shared" si="1"/>
        <v>3.5</v>
      </c>
      <c r="AC8" s="73">
        <f t="shared" si="2"/>
        <v>50</v>
      </c>
      <c r="AE8" s="25"/>
      <c r="AF8" s="16"/>
      <c r="AG8" s="16"/>
      <c r="AH8" s="25"/>
      <c r="AI8" s="25"/>
      <c r="AJ8" s="16"/>
      <c r="AK8" s="16"/>
      <c r="AL8" s="16"/>
      <c r="AM8" s="16"/>
      <c r="AN8" s="22"/>
      <c r="AO8" s="58">
        <f t="shared" si="3"/>
        <v>0</v>
      </c>
      <c r="AP8" s="18">
        <f t="shared" si="4"/>
        <v>33.333333333333329</v>
      </c>
      <c r="AR8" s="25"/>
      <c r="AS8" s="16"/>
      <c r="AT8" s="16"/>
      <c r="AU8" s="25"/>
      <c r="AV8" s="25"/>
      <c r="AW8" s="16"/>
      <c r="AX8" s="16"/>
      <c r="AY8" s="16"/>
      <c r="AZ8" s="16"/>
      <c r="BA8" s="16"/>
      <c r="BB8" s="58">
        <f t="shared" si="5"/>
        <v>0</v>
      </c>
      <c r="BC8" s="18">
        <f t="shared" si="6"/>
        <v>27.777777777777779</v>
      </c>
      <c r="BD8" s="16"/>
    </row>
    <row r="9" spans="1:56" x14ac:dyDescent="0.2">
      <c r="A9" s="147">
        <v>34397</v>
      </c>
      <c r="B9" s="116">
        <v>6</v>
      </c>
      <c r="C9" s="118" t="s">
        <v>208</v>
      </c>
      <c r="D9" s="25">
        <v>1</v>
      </c>
      <c r="E9" s="16">
        <v>0</v>
      </c>
      <c r="F9" s="16">
        <v>1</v>
      </c>
      <c r="G9" s="16">
        <v>0</v>
      </c>
      <c r="H9" s="16">
        <v>1</v>
      </c>
      <c r="I9" s="16">
        <v>0</v>
      </c>
      <c r="J9" s="16">
        <v>1</v>
      </c>
      <c r="K9" s="16">
        <v>1</v>
      </c>
      <c r="L9" s="22">
        <v>0</v>
      </c>
      <c r="M9" s="22">
        <v>0</v>
      </c>
      <c r="N9" s="57">
        <f t="shared" si="0"/>
        <v>5</v>
      </c>
      <c r="O9" s="50">
        <f t="shared" si="7"/>
        <v>55.555555555555557</v>
      </c>
      <c r="Q9" s="16">
        <v>1</v>
      </c>
      <c r="R9" s="25">
        <v>1</v>
      </c>
      <c r="S9" s="25">
        <v>1</v>
      </c>
      <c r="T9" s="16">
        <v>1</v>
      </c>
      <c r="U9" s="16">
        <v>1</v>
      </c>
      <c r="V9" s="16"/>
      <c r="W9" s="16"/>
      <c r="X9" s="16"/>
      <c r="Y9" s="16"/>
      <c r="Z9" s="16"/>
      <c r="AA9" s="16"/>
      <c r="AB9" s="102">
        <f t="shared" si="1"/>
        <v>5</v>
      </c>
      <c r="AC9" s="73">
        <f t="shared" si="2"/>
        <v>50</v>
      </c>
      <c r="AE9" s="16"/>
      <c r="AF9" s="16"/>
      <c r="AG9" s="25"/>
      <c r="AH9" s="16"/>
      <c r="AI9" s="16"/>
      <c r="AJ9" s="16"/>
      <c r="AK9" s="16"/>
      <c r="AL9" s="16"/>
      <c r="AM9" s="16"/>
      <c r="AN9" s="22"/>
      <c r="AO9" s="58">
        <f t="shared" si="3"/>
        <v>0</v>
      </c>
      <c r="AP9" s="18">
        <f t="shared" si="4"/>
        <v>33.333333333333329</v>
      </c>
      <c r="AR9" s="16"/>
      <c r="AS9" s="16"/>
      <c r="AT9" s="25"/>
      <c r="AU9" s="16"/>
      <c r="AV9" s="16"/>
      <c r="AW9" s="16"/>
      <c r="AX9" s="16"/>
      <c r="AY9" s="16"/>
      <c r="AZ9" s="16"/>
      <c r="BA9" s="16"/>
      <c r="BB9" s="58">
        <f t="shared" si="5"/>
        <v>0</v>
      </c>
      <c r="BC9" s="18">
        <f t="shared" si="6"/>
        <v>27.777777777777779</v>
      </c>
      <c r="BD9" s="16"/>
    </row>
    <row r="10" spans="1:56" x14ac:dyDescent="0.2">
      <c r="A10" s="147">
        <v>34397</v>
      </c>
      <c r="B10" s="51">
        <v>7</v>
      </c>
      <c r="C10" s="98" t="s">
        <v>204</v>
      </c>
      <c r="D10" s="25">
        <v>1</v>
      </c>
      <c r="E10" s="16">
        <v>1</v>
      </c>
      <c r="F10" s="16">
        <v>1</v>
      </c>
      <c r="G10" s="16">
        <v>0</v>
      </c>
      <c r="H10" s="16">
        <v>1</v>
      </c>
      <c r="I10" s="16">
        <v>0.5</v>
      </c>
      <c r="J10" s="16">
        <v>1</v>
      </c>
      <c r="K10" s="16">
        <v>1</v>
      </c>
      <c r="L10" s="22">
        <v>0</v>
      </c>
      <c r="M10" s="22">
        <v>1</v>
      </c>
      <c r="N10" s="57">
        <f t="shared" si="0"/>
        <v>7.5</v>
      </c>
      <c r="O10" s="50">
        <f t="shared" si="7"/>
        <v>83.333333333333343</v>
      </c>
      <c r="Q10" s="16">
        <v>1</v>
      </c>
      <c r="R10" s="25">
        <v>1</v>
      </c>
      <c r="S10" s="16">
        <v>1</v>
      </c>
      <c r="T10" s="16">
        <v>1</v>
      </c>
      <c r="U10" s="16">
        <v>0.75</v>
      </c>
      <c r="V10" s="16"/>
      <c r="W10" s="16"/>
      <c r="X10" s="16"/>
      <c r="Y10" s="16"/>
      <c r="Z10" s="16"/>
      <c r="AA10" s="16"/>
      <c r="AB10" s="102">
        <f t="shared" si="1"/>
        <v>4.75</v>
      </c>
      <c r="AC10" s="73">
        <f t="shared" si="2"/>
        <v>61.25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22"/>
      <c r="AO10" s="58">
        <f t="shared" si="3"/>
        <v>0</v>
      </c>
      <c r="AP10" s="18">
        <f t="shared" si="4"/>
        <v>40.833333333333336</v>
      </c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58">
        <f t="shared" si="5"/>
        <v>0</v>
      </c>
      <c r="BC10" s="18">
        <f t="shared" si="6"/>
        <v>34.027777777777779</v>
      </c>
      <c r="BD10" s="16"/>
    </row>
    <row r="11" spans="1:56" x14ac:dyDescent="0.2">
      <c r="A11" s="147">
        <v>34397</v>
      </c>
      <c r="B11" s="116">
        <v>8</v>
      </c>
      <c r="C11" s="118" t="s">
        <v>210</v>
      </c>
      <c r="D11" s="25">
        <v>1</v>
      </c>
      <c r="E11" s="16">
        <v>1</v>
      </c>
      <c r="F11" s="25">
        <v>1</v>
      </c>
      <c r="G11" s="25"/>
      <c r="H11" s="16">
        <v>1</v>
      </c>
      <c r="I11" s="16"/>
      <c r="J11" s="16"/>
      <c r="K11" s="16"/>
      <c r="L11" s="22"/>
      <c r="M11" s="22"/>
      <c r="N11" s="57">
        <f t="shared" si="0"/>
        <v>4</v>
      </c>
      <c r="O11" s="50">
        <f t="shared" si="7"/>
        <v>44.444444444444443</v>
      </c>
      <c r="Q11" s="16">
        <v>0.5</v>
      </c>
      <c r="R11" s="25">
        <v>1</v>
      </c>
      <c r="S11" s="133"/>
      <c r="T11" s="25">
        <v>1</v>
      </c>
      <c r="U11" s="16">
        <v>0.75</v>
      </c>
      <c r="V11" s="16"/>
      <c r="W11" s="16"/>
      <c r="X11" s="16"/>
      <c r="Y11" s="16"/>
      <c r="Z11" s="16"/>
      <c r="AA11" s="16"/>
      <c r="AB11" s="102">
        <f t="shared" si="1"/>
        <v>3.25</v>
      </c>
      <c r="AC11" s="73">
        <f t="shared" si="2"/>
        <v>36.25</v>
      </c>
      <c r="AE11" s="25"/>
      <c r="AF11" s="16"/>
      <c r="AG11" s="25"/>
      <c r="AH11" s="25"/>
      <c r="AI11" s="25"/>
      <c r="AJ11" s="16"/>
      <c r="AK11" s="16"/>
      <c r="AL11" s="16"/>
      <c r="AM11" s="16"/>
      <c r="AN11" s="22"/>
      <c r="AO11" s="58">
        <f t="shared" si="3"/>
        <v>0</v>
      </c>
      <c r="AP11" s="18">
        <f t="shared" si="4"/>
        <v>24.166666666666668</v>
      </c>
      <c r="AR11" s="25"/>
      <c r="AS11" s="16"/>
      <c r="AT11" s="25"/>
      <c r="AU11" s="25"/>
      <c r="AV11" s="25"/>
      <c r="AW11" s="16"/>
      <c r="AX11" s="16"/>
      <c r="AY11" s="16"/>
      <c r="AZ11" s="16"/>
      <c r="BA11" s="16"/>
      <c r="BB11" s="58">
        <f t="shared" si="5"/>
        <v>0</v>
      </c>
      <c r="BC11" s="18">
        <f t="shared" si="6"/>
        <v>20.138888888888889</v>
      </c>
      <c r="BD11" s="16"/>
    </row>
    <row r="12" spans="1:56" x14ac:dyDescent="0.2">
      <c r="A12" s="147">
        <v>34397</v>
      </c>
      <c r="B12" s="51">
        <v>9</v>
      </c>
      <c r="C12" s="114" t="s">
        <v>135</v>
      </c>
      <c r="D12" s="25">
        <v>1</v>
      </c>
      <c r="E12" s="16">
        <v>1</v>
      </c>
      <c r="F12" s="16">
        <v>1</v>
      </c>
      <c r="G12" s="16">
        <v>0</v>
      </c>
      <c r="H12" s="16">
        <v>1</v>
      </c>
      <c r="I12" s="16">
        <v>0</v>
      </c>
      <c r="J12" s="16">
        <v>1</v>
      </c>
      <c r="K12" s="16">
        <v>0.5</v>
      </c>
      <c r="L12" s="22">
        <v>0.1</v>
      </c>
      <c r="M12" s="22">
        <v>0.3</v>
      </c>
      <c r="N12" s="57">
        <f t="shared" si="0"/>
        <v>5.8999999999999995</v>
      </c>
      <c r="O12" s="50">
        <f t="shared" si="7"/>
        <v>65.555555555555557</v>
      </c>
      <c r="Q12" s="16">
        <v>1</v>
      </c>
      <c r="R12" s="25">
        <v>1</v>
      </c>
      <c r="S12" s="16">
        <v>0.5</v>
      </c>
      <c r="T12" s="16">
        <v>1</v>
      </c>
      <c r="U12" s="16">
        <v>0</v>
      </c>
      <c r="V12" s="16"/>
      <c r="W12" s="16"/>
      <c r="X12" s="16"/>
      <c r="Y12" s="16"/>
      <c r="Z12" s="16"/>
      <c r="AA12" s="16"/>
      <c r="AB12" s="102">
        <f t="shared" si="1"/>
        <v>3.5</v>
      </c>
      <c r="AC12" s="73">
        <f t="shared" si="2"/>
        <v>46.999999999999993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22"/>
      <c r="AO12" s="58">
        <f t="shared" si="3"/>
        <v>0</v>
      </c>
      <c r="AP12" s="18">
        <f t="shared" si="4"/>
        <v>31.333333333333329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58">
        <f t="shared" si="5"/>
        <v>0</v>
      </c>
      <c r="BC12" s="18">
        <f t="shared" si="6"/>
        <v>26.111111111111107</v>
      </c>
      <c r="BD12" s="16"/>
    </row>
    <row r="13" spans="1:56" x14ac:dyDescent="0.2">
      <c r="A13" s="147">
        <v>34397</v>
      </c>
      <c r="B13" s="116">
        <v>10</v>
      </c>
      <c r="C13" s="111" t="s">
        <v>165</v>
      </c>
      <c r="D13" s="25">
        <v>1</v>
      </c>
      <c r="E13" s="16">
        <v>1</v>
      </c>
      <c r="F13" s="16">
        <v>1</v>
      </c>
      <c r="G13" s="16">
        <v>0</v>
      </c>
      <c r="H13" s="16">
        <v>1</v>
      </c>
      <c r="I13" s="16">
        <v>0.75</v>
      </c>
      <c r="J13" s="16">
        <v>1</v>
      </c>
      <c r="K13" s="16">
        <v>0.5</v>
      </c>
      <c r="L13" s="22">
        <v>0</v>
      </c>
      <c r="M13" s="22">
        <v>0.1</v>
      </c>
      <c r="N13" s="57">
        <f t="shared" si="0"/>
        <v>6.35</v>
      </c>
      <c r="O13" s="50">
        <f t="shared" si="7"/>
        <v>70.555555555555557</v>
      </c>
      <c r="Q13" s="16">
        <v>0.5</v>
      </c>
      <c r="R13" s="25">
        <v>1</v>
      </c>
      <c r="S13" s="25">
        <v>0.5</v>
      </c>
      <c r="T13" s="16">
        <v>1</v>
      </c>
      <c r="U13" s="16">
        <v>0</v>
      </c>
      <c r="V13" s="16"/>
      <c r="W13" s="16"/>
      <c r="X13" s="16"/>
      <c r="Y13" s="16"/>
      <c r="Z13" s="16"/>
      <c r="AA13" s="16"/>
      <c r="AB13" s="102">
        <f t="shared" si="1"/>
        <v>3</v>
      </c>
      <c r="AC13" s="73">
        <f t="shared" si="2"/>
        <v>46.749999999999993</v>
      </c>
      <c r="AE13" s="16"/>
      <c r="AF13" s="16"/>
      <c r="AG13" s="25"/>
      <c r="AH13" s="16"/>
      <c r="AI13" s="16"/>
      <c r="AJ13" s="16"/>
      <c r="AK13" s="16"/>
      <c r="AL13" s="16"/>
      <c r="AM13" s="16"/>
      <c r="AN13" s="22"/>
      <c r="AO13" s="58">
        <f t="shared" si="3"/>
        <v>0</v>
      </c>
      <c r="AP13" s="18">
        <f t="shared" si="4"/>
        <v>31.166666666666664</v>
      </c>
      <c r="AR13" s="16"/>
      <c r="AS13" s="16"/>
      <c r="AT13" s="25"/>
      <c r="AU13" s="16"/>
      <c r="AV13" s="16"/>
      <c r="AW13" s="16"/>
      <c r="AX13" s="16"/>
      <c r="AY13" s="16"/>
      <c r="AZ13" s="16"/>
      <c r="BA13" s="16"/>
      <c r="BB13" s="58">
        <f t="shared" si="5"/>
        <v>0</v>
      </c>
      <c r="BC13" s="18">
        <f t="shared" si="6"/>
        <v>25.972222222222218</v>
      </c>
      <c r="BD13" s="16"/>
    </row>
    <row r="14" spans="1:56" x14ac:dyDescent="0.2">
      <c r="A14" s="147">
        <v>34397</v>
      </c>
      <c r="B14" s="51">
        <v>11</v>
      </c>
      <c r="C14" s="118" t="s">
        <v>211</v>
      </c>
      <c r="D14" s="25">
        <v>1</v>
      </c>
      <c r="E14" s="16">
        <v>1</v>
      </c>
      <c r="F14" s="25">
        <v>1</v>
      </c>
      <c r="G14" s="25">
        <v>0</v>
      </c>
      <c r="H14" s="16">
        <v>1</v>
      </c>
      <c r="I14" s="16">
        <v>0</v>
      </c>
      <c r="J14" s="16">
        <v>1</v>
      </c>
      <c r="K14" s="16">
        <v>1</v>
      </c>
      <c r="L14" s="22">
        <v>0.2</v>
      </c>
      <c r="M14" s="22">
        <v>0.4</v>
      </c>
      <c r="N14" s="57">
        <f t="shared" si="0"/>
        <v>6.6000000000000005</v>
      </c>
      <c r="O14" s="50">
        <f t="shared" si="7"/>
        <v>73.333333333333343</v>
      </c>
      <c r="Q14" s="16">
        <v>1</v>
      </c>
      <c r="R14" s="25">
        <v>1</v>
      </c>
      <c r="S14" s="16">
        <v>0.5</v>
      </c>
      <c r="T14" s="25">
        <v>1</v>
      </c>
      <c r="U14" s="16">
        <v>1</v>
      </c>
      <c r="V14" s="16"/>
      <c r="W14" s="16"/>
      <c r="X14" s="16"/>
      <c r="Y14" s="16"/>
      <c r="Z14" s="16"/>
      <c r="AA14" s="16"/>
      <c r="AB14" s="102">
        <f t="shared" si="1"/>
        <v>4.5</v>
      </c>
      <c r="AC14" s="73">
        <f t="shared" si="2"/>
        <v>55.500000000000007</v>
      </c>
      <c r="AE14" s="25"/>
      <c r="AF14" s="16"/>
      <c r="AG14" s="16"/>
      <c r="AH14" s="25"/>
      <c r="AI14" s="25"/>
      <c r="AJ14" s="16"/>
      <c r="AK14" s="16"/>
      <c r="AL14" s="16"/>
      <c r="AM14" s="16"/>
      <c r="AN14" s="22"/>
      <c r="AO14" s="58">
        <f t="shared" si="3"/>
        <v>0</v>
      </c>
      <c r="AP14" s="18">
        <f t="shared" si="4"/>
        <v>37.000000000000007</v>
      </c>
      <c r="AR14" s="25"/>
      <c r="AS14" s="16"/>
      <c r="AT14" s="16"/>
      <c r="AU14" s="25"/>
      <c r="AV14" s="25"/>
      <c r="AW14" s="16"/>
      <c r="AX14" s="16"/>
      <c r="AY14" s="16"/>
      <c r="AZ14" s="16"/>
      <c r="BA14" s="16"/>
      <c r="BB14" s="58">
        <f t="shared" si="5"/>
        <v>0</v>
      </c>
      <c r="BC14" s="18">
        <f t="shared" si="6"/>
        <v>30.833333333333336</v>
      </c>
      <c r="BD14" s="16"/>
    </row>
    <row r="15" spans="1:56" x14ac:dyDescent="0.2">
      <c r="A15" s="147">
        <v>34397</v>
      </c>
      <c r="B15" s="116">
        <v>12</v>
      </c>
      <c r="C15" s="114" t="s">
        <v>136</v>
      </c>
      <c r="D15" s="25"/>
      <c r="E15" s="16"/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22">
        <v>0.2</v>
      </c>
      <c r="M15" s="22">
        <v>0.8</v>
      </c>
      <c r="N15" s="57">
        <f t="shared" si="0"/>
        <v>7</v>
      </c>
      <c r="O15" s="50">
        <f t="shared" si="7"/>
        <v>77.777777777777786</v>
      </c>
      <c r="Q15" s="16">
        <v>1</v>
      </c>
      <c r="R15" s="25">
        <v>1</v>
      </c>
      <c r="S15" s="25">
        <v>1</v>
      </c>
      <c r="T15" s="16">
        <v>1</v>
      </c>
      <c r="U15" s="16">
        <v>1</v>
      </c>
      <c r="V15" s="16"/>
      <c r="W15" s="16"/>
      <c r="X15" s="16"/>
      <c r="Y15" s="16"/>
      <c r="Z15" s="16"/>
      <c r="AA15" s="16"/>
      <c r="AB15" s="102">
        <f t="shared" si="1"/>
        <v>5</v>
      </c>
      <c r="AC15" s="73">
        <f t="shared" si="2"/>
        <v>60</v>
      </c>
      <c r="AE15" s="16"/>
      <c r="AF15" s="16"/>
      <c r="AG15" s="25"/>
      <c r="AH15" s="16"/>
      <c r="AI15" s="16"/>
      <c r="AJ15" s="16"/>
      <c r="AK15" s="16"/>
      <c r="AL15" s="16"/>
      <c r="AM15" s="16"/>
      <c r="AN15" s="22"/>
      <c r="AO15" s="58">
        <f t="shared" si="3"/>
        <v>0</v>
      </c>
      <c r="AP15" s="18">
        <f t="shared" si="4"/>
        <v>40</v>
      </c>
      <c r="AR15" s="16"/>
      <c r="AS15" s="16"/>
      <c r="AT15" s="25"/>
      <c r="AU15" s="16"/>
      <c r="AV15" s="16"/>
      <c r="AW15" s="16"/>
      <c r="AX15" s="16"/>
      <c r="AY15" s="16"/>
      <c r="AZ15" s="16"/>
      <c r="BA15" s="16"/>
      <c r="BB15" s="58">
        <f t="shared" si="5"/>
        <v>0</v>
      </c>
      <c r="BC15" s="18">
        <f t="shared" si="6"/>
        <v>33.333333333333329</v>
      </c>
      <c r="BD15" s="16"/>
    </row>
    <row r="16" spans="1:56" x14ac:dyDescent="0.2">
      <c r="A16" s="119">
        <v>34397</v>
      </c>
      <c r="B16" s="157">
        <v>13</v>
      </c>
      <c r="C16" s="139" t="s">
        <v>138</v>
      </c>
      <c r="D16" s="25">
        <v>1</v>
      </c>
      <c r="E16" s="16">
        <v>1</v>
      </c>
      <c r="F16" s="16">
        <v>1</v>
      </c>
      <c r="G16" s="16">
        <v>0</v>
      </c>
      <c r="H16" s="16">
        <v>1</v>
      </c>
      <c r="I16" s="16">
        <v>0.5</v>
      </c>
      <c r="J16" s="16">
        <v>1</v>
      </c>
      <c r="K16" s="16">
        <v>1</v>
      </c>
      <c r="L16" s="22">
        <v>0</v>
      </c>
      <c r="M16" s="22">
        <v>0</v>
      </c>
      <c r="N16" s="57">
        <f t="shared" si="0"/>
        <v>6.5</v>
      </c>
      <c r="O16" s="50">
        <f t="shared" si="7"/>
        <v>72.222222222222229</v>
      </c>
      <c r="Q16" s="16">
        <v>1</v>
      </c>
      <c r="R16" s="25">
        <v>1</v>
      </c>
      <c r="S16" s="16">
        <v>1</v>
      </c>
      <c r="T16" s="16">
        <v>1</v>
      </c>
      <c r="U16" s="16">
        <v>1</v>
      </c>
      <c r="V16" s="16"/>
      <c r="W16" s="16"/>
      <c r="X16" s="16"/>
      <c r="Y16" s="16"/>
      <c r="Z16" s="16"/>
      <c r="AA16" s="16"/>
      <c r="AB16" s="102">
        <f t="shared" si="1"/>
        <v>5</v>
      </c>
      <c r="AC16" s="73">
        <f t="shared" si="2"/>
        <v>57.5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22"/>
      <c r="AO16" s="58">
        <f t="shared" si="3"/>
        <v>0</v>
      </c>
      <c r="AP16" s="18">
        <f t="shared" si="4"/>
        <v>38.333333333333336</v>
      </c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58">
        <f t="shared" si="5"/>
        <v>0</v>
      </c>
      <c r="BC16" s="18">
        <f t="shared" si="6"/>
        <v>31.944444444444443</v>
      </c>
      <c r="BD16" s="16"/>
    </row>
    <row r="17" spans="1:56" x14ac:dyDescent="0.2">
      <c r="A17" s="147">
        <v>34397</v>
      </c>
      <c r="B17" s="116">
        <v>14</v>
      </c>
      <c r="C17" s="114" t="s">
        <v>139</v>
      </c>
      <c r="D17" s="25">
        <v>1</v>
      </c>
      <c r="E17" s="16">
        <v>1</v>
      </c>
      <c r="F17" s="25">
        <v>1</v>
      </c>
      <c r="G17" s="25">
        <v>1</v>
      </c>
      <c r="H17" s="16">
        <v>1</v>
      </c>
      <c r="I17" s="16">
        <v>1</v>
      </c>
      <c r="J17" s="16">
        <v>1</v>
      </c>
      <c r="K17" s="16">
        <v>1</v>
      </c>
      <c r="L17" s="22">
        <v>0.1</v>
      </c>
      <c r="M17" s="22">
        <v>0.1</v>
      </c>
      <c r="N17" s="57">
        <f t="shared" si="0"/>
        <v>8.1999999999999993</v>
      </c>
      <c r="O17" s="50">
        <f t="shared" si="7"/>
        <v>91.1111111111111</v>
      </c>
      <c r="Q17" s="16">
        <v>0.5</v>
      </c>
      <c r="R17" s="25">
        <v>1</v>
      </c>
      <c r="S17" s="25">
        <v>1</v>
      </c>
      <c r="T17" s="25">
        <v>1</v>
      </c>
      <c r="U17" s="16">
        <v>0.75</v>
      </c>
      <c r="V17" s="16"/>
      <c r="W17" s="16"/>
      <c r="X17" s="16"/>
      <c r="Y17" s="16"/>
      <c r="Z17" s="16"/>
      <c r="AA17" s="16"/>
      <c r="AB17" s="102">
        <f t="shared" si="1"/>
        <v>4.25</v>
      </c>
      <c r="AC17" s="73">
        <f t="shared" si="2"/>
        <v>62.249999999999993</v>
      </c>
      <c r="AE17" s="25"/>
      <c r="AF17" s="16"/>
      <c r="AG17" s="25"/>
      <c r="AH17" s="25"/>
      <c r="AI17" s="25"/>
      <c r="AJ17" s="16"/>
      <c r="AK17" s="16"/>
      <c r="AL17" s="16"/>
      <c r="AM17" s="16"/>
      <c r="AN17" s="22"/>
      <c r="AO17" s="58">
        <f t="shared" si="3"/>
        <v>0</v>
      </c>
      <c r="AP17" s="18">
        <f t="shared" si="4"/>
        <v>41.5</v>
      </c>
      <c r="AR17" s="25"/>
      <c r="AS17" s="16"/>
      <c r="AT17" s="25"/>
      <c r="AU17" s="25"/>
      <c r="AV17" s="25"/>
      <c r="AW17" s="16"/>
      <c r="AX17" s="16"/>
      <c r="AY17" s="16"/>
      <c r="AZ17" s="16"/>
      <c r="BA17" s="16"/>
      <c r="BB17" s="58">
        <f t="shared" si="5"/>
        <v>0</v>
      </c>
      <c r="BC17" s="18">
        <f t="shared" si="6"/>
        <v>34.583333333333336</v>
      </c>
      <c r="BD17" s="16"/>
    </row>
    <row r="18" spans="1:56" x14ac:dyDescent="0.2">
      <c r="A18" s="147">
        <v>34397</v>
      </c>
      <c r="B18" s="51">
        <v>15</v>
      </c>
      <c r="C18" s="98" t="s">
        <v>189</v>
      </c>
      <c r="D18" s="25">
        <v>1</v>
      </c>
      <c r="E18" s="16">
        <v>1</v>
      </c>
      <c r="F18" s="25"/>
      <c r="G18" s="25"/>
      <c r="H18" s="16"/>
      <c r="I18" s="16">
        <v>1</v>
      </c>
      <c r="J18" s="16">
        <v>1</v>
      </c>
      <c r="K18" s="16">
        <v>1</v>
      </c>
      <c r="L18" s="22">
        <v>0</v>
      </c>
      <c r="M18" s="22">
        <v>0</v>
      </c>
      <c r="N18" s="57">
        <f t="shared" si="0"/>
        <v>5</v>
      </c>
      <c r="O18" s="50">
        <f t="shared" si="7"/>
        <v>55.555555555555557</v>
      </c>
      <c r="Q18" s="16">
        <v>1</v>
      </c>
      <c r="R18" s="25">
        <v>1</v>
      </c>
      <c r="S18" s="25">
        <v>0.5</v>
      </c>
      <c r="T18" s="25">
        <v>1</v>
      </c>
      <c r="U18" s="16">
        <v>1</v>
      </c>
      <c r="V18" s="16"/>
      <c r="W18" s="16"/>
      <c r="X18" s="16"/>
      <c r="Y18" s="16"/>
      <c r="Z18" s="16"/>
      <c r="AA18" s="16"/>
      <c r="AB18" s="102">
        <f t="shared" si="1"/>
        <v>4.5</v>
      </c>
      <c r="AC18" s="73">
        <f t="shared" si="2"/>
        <v>47.5</v>
      </c>
      <c r="AE18" s="25"/>
      <c r="AF18" s="16"/>
      <c r="AG18" s="16"/>
      <c r="AH18" s="25"/>
      <c r="AI18" s="25"/>
      <c r="AJ18" s="16"/>
      <c r="AK18" s="16"/>
      <c r="AL18" s="16"/>
      <c r="AM18" s="16"/>
      <c r="AN18" s="22"/>
      <c r="AO18" s="58">
        <f t="shared" si="3"/>
        <v>0</v>
      </c>
      <c r="AP18" s="18">
        <f t="shared" si="4"/>
        <v>31.666666666666664</v>
      </c>
      <c r="AR18" s="25"/>
      <c r="AS18" s="16"/>
      <c r="AT18" s="16"/>
      <c r="AU18" s="25"/>
      <c r="AV18" s="25"/>
      <c r="AW18" s="16"/>
      <c r="AX18" s="16"/>
      <c r="AY18" s="16"/>
      <c r="AZ18" s="16"/>
      <c r="BA18" s="23"/>
      <c r="BB18" s="58">
        <f t="shared" si="5"/>
        <v>0</v>
      </c>
      <c r="BC18" s="18">
        <f t="shared" si="6"/>
        <v>26.388888888888889</v>
      </c>
      <c r="BD18" s="16"/>
    </row>
    <row r="19" spans="1:56" x14ac:dyDescent="0.2">
      <c r="A19" s="119">
        <v>34397</v>
      </c>
      <c r="B19" s="138">
        <v>16</v>
      </c>
      <c r="C19" s="139" t="s">
        <v>195</v>
      </c>
      <c r="D19" s="25">
        <v>1</v>
      </c>
      <c r="E19" s="16">
        <v>1</v>
      </c>
      <c r="F19" s="16">
        <v>1</v>
      </c>
      <c r="G19" s="16">
        <v>0</v>
      </c>
      <c r="H19" s="16">
        <v>1</v>
      </c>
      <c r="I19" s="16">
        <v>0.5</v>
      </c>
      <c r="J19" s="16">
        <v>1</v>
      </c>
      <c r="K19" s="16">
        <v>1</v>
      </c>
      <c r="L19" s="150">
        <v>0.1</v>
      </c>
      <c r="M19" s="150">
        <v>0.8</v>
      </c>
      <c r="N19" s="57">
        <f t="shared" si="0"/>
        <v>7.3999999999999995</v>
      </c>
      <c r="O19" s="50">
        <f t="shared" si="7"/>
        <v>82.222222222222214</v>
      </c>
      <c r="Q19" s="16"/>
      <c r="R19" s="25"/>
      <c r="S19" s="16"/>
      <c r="T19" s="16"/>
      <c r="U19" s="16"/>
      <c r="V19" s="16"/>
      <c r="W19" s="16"/>
      <c r="X19" s="16"/>
      <c r="Y19" s="16"/>
      <c r="Z19" s="16"/>
      <c r="AA19" s="16"/>
      <c r="AB19" s="102">
        <f t="shared" si="1"/>
        <v>0</v>
      </c>
      <c r="AC19" s="73">
        <f t="shared" si="2"/>
        <v>36.999999999999993</v>
      </c>
      <c r="AE19" s="16"/>
      <c r="AF19" s="16"/>
      <c r="AG19" s="25"/>
      <c r="AH19" s="16"/>
      <c r="AI19" s="16"/>
      <c r="AJ19" s="16"/>
      <c r="AK19" s="16"/>
      <c r="AL19" s="16"/>
      <c r="AM19" s="16"/>
      <c r="AN19" s="150"/>
      <c r="AO19" s="58">
        <f t="shared" si="3"/>
        <v>0</v>
      </c>
      <c r="AP19" s="18">
        <f t="shared" si="4"/>
        <v>24.666666666666664</v>
      </c>
      <c r="AR19" s="16"/>
      <c r="AS19" s="16"/>
      <c r="AT19" s="25"/>
      <c r="AU19" s="16"/>
      <c r="AV19" s="16"/>
      <c r="AW19" s="16"/>
      <c r="AX19" s="16"/>
      <c r="AY19" s="16"/>
      <c r="AZ19" s="16"/>
      <c r="BA19" s="16"/>
      <c r="BB19" s="58">
        <f t="shared" si="5"/>
        <v>0</v>
      </c>
      <c r="BC19" s="18">
        <f t="shared" si="6"/>
        <v>20.555555555555554</v>
      </c>
      <c r="BD19" s="16"/>
    </row>
    <row r="20" spans="1:56" x14ac:dyDescent="0.2">
      <c r="A20" s="147">
        <v>34397</v>
      </c>
      <c r="B20" s="51">
        <v>17</v>
      </c>
      <c r="C20" s="98" t="s">
        <v>188</v>
      </c>
      <c r="D20" s="25"/>
      <c r="E20" s="16"/>
      <c r="F20" s="16"/>
      <c r="G20" s="16"/>
      <c r="H20" s="16"/>
      <c r="I20" s="16"/>
      <c r="J20" s="16"/>
      <c r="K20" s="16"/>
      <c r="L20" s="22"/>
      <c r="M20" s="22"/>
      <c r="N20" s="57">
        <f t="shared" si="0"/>
        <v>0</v>
      </c>
      <c r="O20" s="50">
        <f t="shared" si="7"/>
        <v>0</v>
      </c>
      <c r="Q20" s="16"/>
      <c r="R20" s="25"/>
      <c r="S20" s="25"/>
      <c r="T20" s="16"/>
      <c r="U20" s="16"/>
      <c r="V20" s="16"/>
      <c r="W20" s="16"/>
      <c r="X20" s="16"/>
      <c r="Y20" s="16"/>
      <c r="Z20" s="16"/>
      <c r="AA20" s="16"/>
      <c r="AB20" s="102">
        <f t="shared" si="1"/>
        <v>0</v>
      </c>
      <c r="AC20" s="73">
        <f t="shared" si="2"/>
        <v>0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22"/>
      <c r="AO20" s="58">
        <f t="shared" si="3"/>
        <v>0</v>
      </c>
      <c r="AP20" s="18">
        <f t="shared" si="4"/>
        <v>0</v>
      </c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58">
        <f t="shared" si="5"/>
        <v>0</v>
      </c>
      <c r="BC20" s="18">
        <f t="shared" si="6"/>
        <v>0</v>
      </c>
      <c r="BD20" s="16"/>
    </row>
    <row r="21" spans="1:56" x14ac:dyDescent="0.2">
      <c r="A21" s="147">
        <v>34397</v>
      </c>
      <c r="B21" s="116">
        <v>18</v>
      </c>
      <c r="C21" s="118" t="s">
        <v>212</v>
      </c>
      <c r="D21" s="25">
        <v>1</v>
      </c>
      <c r="E21" s="16"/>
      <c r="F21" s="25">
        <v>1</v>
      </c>
      <c r="G21" s="25">
        <v>0.5</v>
      </c>
      <c r="H21" s="16">
        <v>1</v>
      </c>
      <c r="I21" s="16">
        <v>1</v>
      </c>
      <c r="J21" s="16">
        <v>0</v>
      </c>
      <c r="K21" s="16">
        <v>0.5</v>
      </c>
      <c r="L21" s="22">
        <v>0.5</v>
      </c>
      <c r="M21" s="22">
        <v>0.5</v>
      </c>
      <c r="N21" s="57">
        <f t="shared" si="0"/>
        <v>6</v>
      </c>
      <c r="O21" s="50">
        <f t="shared" si="7"/>
        <v>66.666666666666671</v>
      </c>
      <c r="Q21" s="16">
        <v>0.5</v>
      </c>
      <c r="R21" s="25"/>
      <c r="S21" s="16"/>
      <c r="T21" s="25"/>
      <c r="U21" s="16"/>
      <c r="V21" s="16"/>
      <c r="W21" s="16"/>
      <c r="X21" s="16"/>
      <c r="Y21" s="16"/>
      <c r="Z21" s="16"/>
      <c r="AA21" s="16"/>
      <c r="AB21" s="102">
        <f t="shared" si="1"/>
        <v>0.5</v>
      </c>
      <c r="AC21" s="73">
        <f t="shared" si="2"/>
        <v>32.5</v>
      </c>
      <c r="AE21" s="25"/>
      <c r="AF21" s="16"/>
      <c r="AG21" s="25"/>
      <c r="AH21" s="25"/>
      <c r="AI21" s="25"/>
      <c r="AJ21" s="16"/>
      <c r="AK21" s="16"/>
      <c r="AL21" s="16"/>
      <c r="AM21" s="16"/>
      <c r="AN21" s="22"/>
      <c r="AO21" s="58">
        <f t="shared" si="3"/>
        <v>0</v>
      </c>
      <c r="AP21" s="18">
        <f t="shared" si="4"/>
        <v>21.666666666666668</v>
      </c>
      <c r="AR21" s="25"/>
      <c r="AS21" s="16"/>
      <c r="AT21" s="25"/>
      <c r="AU21" s="25"/>
      <c r="AV21" s="25"/>
      <c r="AW21" s="16"/>
      <c r="AX21" s="16"/>
      <c r="AY21" s="16"/>
      <c r="AZ21" s="16"/>
      <c r="BA21" s="16"/>
      <c r="BB21" s="58">
        <f t="shared" si="5"/>
        <v>0</v>
      </c>
      <c r="BC21" s="18">
        <f t="shared" si="6"/>
        <v>18.055555555555554</v>
      </c>
      <c r="BD21" s="16"/>
    </row>
    <row r="22" spans="1:56" x14ac:dyDescent="0.2">
      <c r="A22" s="147">
        <v>34397</v>
      </c>
      <c r="B22" s="51">
        <v>19</v>
      </c>
      <c r="C22" s="114" t="s">
        <v>196</v>
      </c>
      <c r="D22" s="25">
        <v>0.5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22">
        <v>0</v>
      </c>
      <c r="M22" s="22">
        <v>0</v>
      </c>
      <c r="N22" s="57">
        <f t="shared" si="0"/>
        <v>7.5</v>
      </c>
      <c r="O22" s="50">
        <f t="shared" si="7"/>
        <v>83.333333333333343</v>
      </c>
      <c r="Q22" s="16">
        <v>1</v>
      </c>
      <c r="R22" s="25">
        <v>1</v>
      </c>
      <c r="S22" s="25">
        <v>1</v>
      </c>
      <c r="T22" s="16">
        <v>1</v>
      </c>
      <c r="U22" s="16">
        <v>0.75</v>
      </c>
      <c r="V22" s="16"/>
      <c r="W22" s="16"/>
      <c r="X22" s="16"/>
      <c r="Y22" s="16"/>
      <c r="Z22" s="16"/>
      <c r="AA22" s="16"/>
      <c r="AB22" s="102">
        <f t="shared" si="1"/>
        <v>4.75</v>
      </c>
      <c r="AC22" s="73">
        <f t="shared" si="2"/>
        <v>61.25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22"/>
      <c r="AO22" s="58">
        <f t="shared" si="3"/>
        <v>0</v>
      </c>
      <c r="AP22" s="18">
        <f t="shared" si="4"/>
        <v>40.833333333333336</v>
      </c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58">
        <f t="shared" si="5"/>
        <v>0</v>
      </c>
      <c r="BC22" s="18">
        <f t="shared" si="6"/>
        <v>34.027777777777779</v>
      </c>
      <c r="BD22" s="16"/>
    </row>
    <row r="23" spans="1:56" x14ac:dyDescent="0.2">
      <c r="A23" s="147">
        <v>34397</v>
      </c>
      <c r="B23" s="116">
        <v>20</v>
      </c>
      <c r="C23" s="114" t="s">
        <v>197</v>
      </c>
      <c r="D23" s="25">
        <v>1</v>
      </c>
      <c r="E23" s="16">
        <v>0.5</v>
      </c>
      <c r="F23" s="25"/>
      <c r="G23" s="25"/>
      <c r="H23" s="16"/>
      <c r="I23" s="16"/>
      <c r="J23" s="16">
        <v>1</v>
      </c>
      <c r="K23" s="16">
        <v>1</v>
      </c>
      <c r="L23" s="22">
        <v>0</v>
      </c>
      <c r="M23" s="22">
        <v>0</v>
      </c>
      <c r="N23" s="57">
        <f t="shared" si="0"/>
        <v>3.5</v>
      </c>
      <c r="O23" s="50">
        <f t="shared" si="7"/>
        <v>38.888888888888893</v>
      </c>
      <c r="Q23" s="16">
        <v>0.5</v>
      </c>
      <c r="R23" s="25">
        <v>1</v>
      </c>
      <c r="S23" s="25">
        <v>0.5</v>
      </c>
      <c r="T23" s="25">
        <v>1</v>
      </c>
      <c r="U23" s="16">
        <v>0.75</v>
      </c>
      <c r="V23" s="16"/>
      <c r="W23" s="16"/>
      <c r="X23" s="16"/>
      <c r="Y23" s="16"/>
      <c r="Z23" s="16"/>
      <c r="AA23" s="16"/>
      <c r="AB23" s="102">
        <f t="shared" si="1"/>
        <v>3.75</v>
      </c>
      <c r="AC23" s="73">
        <f t="shared" si="2"/>
        <v>36.25</v>
      </c>
      <c r="AE23" s="25"/>
      <c r="AF23" s="16"/>
      <c r="AG23" s="16"/>
      <c r="AH23" s="25"/>
      <c r="AI23" s="25"/>
      <c r="AJ23" s="16"/>
      <c r="AK23" s="16"/>
      <c r="AL23" s="16"/>
      <c r="AM23" s="16"/>
      <c r="AN23" s="22"/>
      <c r="AO23" s="58">
        <f t="shared" si="3"/>
        <v>0</v>
      </c>
      <c r="AP23" s="18">
        <f t="shared" si="4"/>
        <v>24.166666666666668</v>
      </c>
      <c r="AR23" s="25"/>
      <c r="AS23" s="16"/>
      <c r="AT23" s="16"/>
      <c r="AU23" s="25"/>
      <c r="AV23" s="25"/>
      <c r="AW23" s="16"/>
      <c r="AX23" s="16"/>
      <c r="AY23" s="16"/>
      <c r="AZ23" s="16"/>
      <c r="BA23" s="16"/>
      <c r="BB23" s="58">
        <f t="shared" si="5"/>
        <v>0</v>
      </c>
      <c r="BC23" s="18">
        <f t="shared" si="6"/>
        <v>20.138888888888889</v>
      </c>
      <c r="BD23" s="16"/>
    </row>
    <row r="24" spans="1:56" x14ac:dyDescent="0.2">
      <c r="A24" s="147">
        <v>34397</v>
      </c>
      <c r="B24" s="51">
        <v>21</v>
      </c>
      <c r="C24" s="114" t="s">
        <v>141</v>
      </c>
      <c r="D24" s="25">
        <v>1</v>
      </c>
      <c r="E24" s="16">
        <v>1</v>
      </c>
      <c r="F24" s="25">
        <v>1</v>
      </c>
      <c r="G24" s="25">
        <v>0.5</v>
      </c>
      <c r="H24" s="16">
        <v>1</v>
      </c>
      <c r="I24" s="16">
        <v>1</v>
      </c>
      <c r="J24" s="16">
        <v>1</v>
      </c>
      <c r="K24" s="16">
        <v>1</v>
      </c>
      <c r="L24" s="22">
        <v>0.8</v>
      </c>
      <c r="M24" s="22">
        <v>1</v>
      </c>
      <c r="N24" s="57">
        <f t="shared" si="0"/>
        <v>9.3000000000000007</v>
      </c>
      <c r="O24" s="50">
        <f t="shared" si="7"/>
        <v>103.33333333333334</v>
      </c>
      <c r="Q24" s="16">
        <v>1</v>
      </c>
      <c r="R24" s="25">
        <v>1</v>
      </c>
      <c r="S24" s="25">
        <v>0.5</v>
      </c>
      <c r="T24" s="16">
        <v>1</v>
      </c>
      <c r="U24" s="16">
        <v>0.5</v>
      </c>
      <c r="V24" s="16"/>
      <c r="W24" s="16"/>
      <c r="X24" s="16"/>
      <c r="Y24" s="16"/>
      <c r="Z24" s="16"/>
      <c r="AA24" s="16"/>
      <c r="AB24" s="102">
        <f t="shared" si="1"/>
        <v>4</v>
      </c>
      <c r="AC24" s="73">
        <f t="shared" si="2"/>
        <v>66.5</v>
      </c>
      <c r="AE24" s="16"/>
      <c r="AF24" s="16"/>
      <c r="AG24" s="25"/>
      <c r="AH24" s="16"/>
      <c r="AI24" s="16"/>
      <c r="AJ24" s="16"/>
      <c r="AK24" s="16"/>
      <c r="AL24" s="16"/>
      <c r="AM24" s="16"/>
      <c r="AN24" s="22"/>
      <c r="AO24" s="58">
        <f t="shared" si="3"/>
        <v>0</v>
      </c>
      <c r="AP24" s="18">
        <f t="shared" si="4"/>
        <v>44.333333333333336</v>
      </c>
      <c r="AR24" s="16"/>
      <c r="AS24" s="16"/>
      <c r="AT24" s="25"/>
      <c r="AU24" s="16"/>
      <c r="AV24" s="16"/>
      <c r="AW24" s="16"/>
      <c r="AX24" s="16"/>
      <c r="AY24" s="16"/>
      <c r="AZ24" s="16"/>
      <c r="BA24" s="16"/>
      <c r="BB24" s="58">
        <f t="shared" si="5"/>
        <v>0</v>
      </c>
      <c r="BC24" s="18">
        <f t="shared" si="6"/>
        <v>36.944444444444443</v>
      </c>
      <c r="BD24" s="16"/>
    </row>
    <row r="25" spans="1:56" x14ac:dyDescent="0.2">
      <c r="A25" s="147">
        <v>34397</v>
      </c>
      <c r="B25" s="116">
        <v>22</v>
      </c>
      <c r="C25" s="114" t="s">
        <v>142</v>
      </c>
      <c r="D25" s="25">
        <v>1</v>
      </c>
      <c r="E25" s="16">
        <v>1</v>
      </c>
      <c r="F25" s="25">
        <v>1</v>
      </c>
      <c r="G25" s="25">
        <v>1</v>
      </c>
      <c r="H25" s="16">
        <v>1</v>
      </c>
      <c r="I25" s="16">
        <v>0.5</v>
      </c>
      <c r="J25" s="16">
        <v>1</v>
      </c>
      <c r="K25" s="16">
        <v>1</v>
      </c>
      <c r="L25" s="22">
        <v>0</v>
      </c>
      <c r="M25" s="22">
        <v>0</v>
      </c>
      <c r="N25" s="57">
        <f t="shared" si="0"/>
        <v>7.5</v>
      </c>
      <c r="O25" s="50">
        <f t="shared" si="7"/>
        <v>83.333333333333343</v>
      </c>
      <c r="Q25" s="16">
        <v>1</v>
      </c>
      <c r="R25" s="25">
        <v>1</v>
      </c>
      <c r="S25" s="25">
        <v>1</v>
      </c>
      <c r="T25" s="25">
        <v>1</v>
      </c>
      <c r="U25" s="16">
        <v>1</v>
      </c>
      <c r="V25" s="16"/>
      <c r="W25" s="16"/>
      <c r="X25" s="16"/>
      <c r="Y25" s="16"/>
      <c r="Z25" s="16"/>
      <c r="AA25" s="16"/>
      <c r="AB25" s="102">
        <f t="shared" si="1"/>
        <v>5</v>
      </c>
      <c r="AC25" s="73">
        <f t="shared" si="2"/>
        <v>62.5</v>
      </c>
      <c r="AE25" s="25"/>
      <c r="AF25" s="16"/>
      <c r="AG25" s="25"/>
      <c r="AH25" s="25"/>
      <c r="AI25" s="25"/>
      <c r="AJ25" s="16"/>
      <c r="AK25" s="16"/>
      <c r="AL25" s="16"/>
      <c r="AM25" s="16"/>
      <c r="AN25" s="22"/>
      <c r="AO25" s="58">
        <f t="shared" si="3"/>
        <v>0</v>
      </c>
      <c r="AP25" s="18">
        <f t="shared" si="4"/>
        <v>41.666666666666671</v>
      </c>
      <c r="AR25" s="25"/>
      <c r="AS25" s="16"/>
      <c r="AT25" s="25"/>
      <c r="AU25" s="25"/>
      <c r="AV25" s="25"/>
      <c r="AW25" s="16"/>
      <c r="AX25" s="16"/>
      <c r="AY25" s="16"/>
      <c r="AZ25" s="16"/>
      <c r="BA25" s="16"/>
      <c r="BB25" s="58">
        <f t="shared" si="5"/>
        <v>0</v>
      </c>
      <c r="BC25" s="18">
        <f t="shared" si="6"/>
        <v>34.722222222222221</v>
      </c>
      <c r="BD25" s="16"/>
    </row>
    <row r="26" spans="1:56" x14ac:dyDescent="0.2">
      <c r="A26" s="147">
        <v>34397</v>
      </c>
      <c r="B26" s="51">
        <v>23</v>
      </c>
      <c r="C26" s="118" t="s">
        <v>209</v>
      </c>
      <c r="D26" s="25">
        <v>1</v>
      </c>
      <c r="E26" s="16">
        <v>0.5</v>
      </c>
      <c r="F26" s="25">
        <v>1</v>
      </c>
      <c r="G26" s="25">
        <v>0</v>
      </c>
      <c r="H26" s="16">
        <v>1</v>
      </c>
      <c r="I26" s="16">
        <v>0</v>
      </c>
      <c r="J26" s="16">
        <v>1</v>
      </c>
      <c r="K26" s="16">
        <v>1</v>
      </c>
      <c r="L26" s="22">
        <v>0</v>
      </c>
      <c r="M26" s="22">
        <v>0.1</v>
      </c>
      <c r="N26" s="57">
        <f t="shared" si="0"/>
        <v>5.6</v>
      </c>
      <c r="O26" s="50">
        <f t="shared" si="7"/>
        <v>62.222222222222221</v>
      </c>
      <c r="P26" s="21"/>
      <c r="Q26" s="16"/>
      <c r="R26" s="25"/>
      <c r="S26" s="25"/>
      <c r="T26" s="16">
        <v>1</v>
      </c>
      <c r="U26" s="16">
        <v>1</v>
      </c>
      <c r="V26" s="16"/>
      <c r="W26" s="16"/>
      <c r="X26" s="16"/>
      <c r="Y26" s="16"/>
      <c r="Z26" s="16"/>
      <c r="AA26" s="16"/>
      <c r="AB26" s="102">
        <f t="shared" si="1"/>
        <v>2</v>
      </c>
      <c r="AC26" s="73">
        <f t="shared" si="2"/>
        <v>37.999999999999993</v>
      </c>
      <c r="AE26" s="16"/>
      <c r="AF26" s="16"/>
      <c r="AG26" s="25"/>
      <c r="AH26" s="16"/>
      <c r="AI26" s="16"/>
      <c r="AJ26" s="16"/>
      <c r="AK26" s="16"/>
      <c r="AL26" s="16"/>
      <c r="AM26" s="16"/>
      <c r="AN26" s="22"/>
      <c r="AO26" s="58">
        <f t="shared" si="3"/>
        <v>0</v>
      </c>
      <c r="AP26" s="18">
        <f t="shared" si="4"/>
        <v>25.333333333333329</v>
      </c>
      <c r="AR26" s="16"/>
      <c r="AS26" s="16"/>
      <c r="AT26" s="25"/>
      <c r="AU26" s="16"/>
      <c r="AV26" s="16"/>
      <c r="AW26" s="16"/>
      <c r="AX26" s="16"/>
      <c r="AY26" s="16"/>
      <c r="AZ26" s="16"/>
      <c r="BA26" s="16"/>
      <c r="BB26" s="58">
        <f t="shared" si="5"/>
        <v>0</v>
      </c>
      <c r="BC26" s="18">
        <f t="shared" si="6"/>
        <v>21.111111111111111</v>
      </c>
      <c r="BD26" s="16"/>
    </row>
    <row r="27" spans="1:56" x14ac:dyDescent="0.2">
      <c r="A27" s="147">
        <v>34397</v>
      </c>
      <c r="B27" s="116">
        <v>24</v>
      </c>
      <c r="C27" s="114" t="s">
        <v>144</v>
      </c>
      <c r="D27" s="25">
        <v>1</v>
      </c>
      <c r="E27" s="16">
        <v>1</v>
      </c>
      <c r="F27" s="25">
        <v>1</v>
      </c>
      <c r="G27" s="25">
        <v>0</v>
      </c>
      <c r="H27" s="16">
        <v>1</v>
      </c>
      <c r="I27" s="16">
        <v>0.5</v>
      </c>
      <c r="J27" s="16">
        <v>1</v>
      </c>
      <c r="K27" s="16">
        <v>1</v>
      </c>
      <c r="L27" s="22">
        <v>0.6</v>
      </c>
      <c r="M27" s="22">
        <v>0.6</v>
      </c>
      <c r="N27" s="57">
        <f t="shared" si="0"/>
        <v>7.6999999999999993</v>
      </c>
      <c r="O27" s="50">
        <f t="shared" si="7"/>
        <v>85.555555555555557</v>
      </c>
      <c r="Q27" s="16">
        <v>0.5</v>
      </c>
      <c r="R27" s="25"/>
      <c r="S27" s="25"/>
      <c r="T27" s="25"/>
      <c r="U27" s="16"/>
      <c r="V27" s="16"/>
      <c r="W27" s="16"/>
      <c r="X27" s="16"/>
      <c r="Y27" s="16"/>
      <c r="Z27" s="16"/>
      <c r="AA27" s="16"/>
      <c r="AB27" s="102">
        <f t="shared" si="1"/>
        <v>0.5</v>
      </c>
      <c r="AC27" s="73">
        <f t="shared" si="2"/>
        <v>40.999999999999993</v>
      </c>
      <c r="AE27" s="25"/>
      <c r="AF27" s="16"/>
      <c r="AG27" s="25"/>
      <c r="AH27" s="25"/>
      <c r="AI27" s="25"/>
      <c r="AJ27" s="16"/>
      <c r="AK27" s="16"/>
      <c r="AL27" s="16"/>
      <c r="AM27" s="16"/>
      <c r="AN27" s="22"/>
      <c r="AO27" s="58">
        <f t="shared" si="3"/>
        <v>0</v>
      </c>
      <c r="AP27" s="18">
        <f t="shared" si="4"/>
        <v>27.333333333333332</v>
      </c>
      <c r="AR27" s="25"/>
      <c r="AS27" s="16"/>
      <c r="AT27" s="25"/>
      <c r="AU27" s="25"/>
      <c r="AV27" s="25"/>
      <c r="AW27" s="16"/>
      <c r="AX27" s="16"/>
      <c r="AY27" s="16"/>
      <c r="AZ27" s="16"/>
      <c r="BA27" s="23"/>
      <c r="BB27" s="58">
        <f t="shared" si="5"/>
        <v>0</v>
      </c>
      <c r="BC27" s="18">
        <f t="shared" si="6"/>
        <v>22.777777777777775</v>
      </c>
      <c r="BD27" s="16"/>
    </row>
    <row r="28" spans="1:56" x14ac:dyDescent="0.2">
      <c r="A28" s="147">
        <v>34397</v>
      </c>
      <c r="B28" s="51">
        <v>25</v>
      </c>
      <c r="C28" s="98" t="s">
        <v>219</v>
      </c>
      <c r="D28" s="25">
        <v>1</v>
      </c>
      <c r="E28" s="16">
        <v>1</v>
      </c>
      <c r="F28" s="25">
        <v>1</v>
      </c>
      <c r="G28" s="25">
        <v>0.5</v>
      </c>
      <c r="H28" s="16">
        <v>1</v>
      </c>
      <c r="I28" s="16">
        <v>0.5</v>
      </c>
      <c r="J28" s="16">
        <v>1</v>
      </c>
      <c r="K28" s="16">
        <v>1</v>
      </c>
      <c r="L28" s="22">
        <v>0.1</v>
      </c>
      <c r="M28" s="22">
        <v>0.8</v>
      </c>
      <c r="N28" s="57">
        <f t="shared" si="0"/>
        <v>7.8999999999999995</v>
      </c>
      <c r="O28" s="50">
        <f t="shared" si="7"/>
        <v>87.777777777777771</v>
      </c>
      <c r="Q28" s="16">
        <v>1</v>
      </c>
      <c r="R28" s="25">
        <v>1</v>
      </c>
      <c r="S28" s="25">
        <v>1</v>
      </c>
      <c r="T28" s="25">
        <v>1</v>
      </c>
      <c r="U28" s="16">
        <v>1</v>
      </c>
      <c r="V28" s="16"/>
      <c r="W28" s="16"/>
      <c r="X28" s="16"/>
      <c r="Y28" s="16"/>
      <c r="Z28" s="16"/>
      <c r="AA28" s="16"/>
      <c r="AB28" s="102">
        <f t="shared" si="1"/>
        <v>5</v>
      </c>
      <c r="AC28" s="73">
        <f t="shared" si="2"/>
        <v>64.499999999999986</v>
      </c>
      <c r="AE28" s="25"/>
      <c r="AF28" s="16"/>
      <c r="AG28" s="25"/>
      <c r="AH28" s="25"/>
      <c r="AI28" s="25"/>
      <c r="AJ28" s="16"/>
      <c r="AK28" s="16"/>
      <c r="AL28" s="16"/>
      <c r="AM28" s="16"/>
      <c r="AN28" s="22"/>
      <c r="AO28" s="58">
        <f t="shared" si="3"/>
        <v>0</v>
      </c>
      <c r="AP28" s="18">
        <f t="shared" si="4"/>
        <v>42.999999999999993</v>
      </c>
      <c r="AR28" s="25"/>
      <c r="AS28" s="16"/>
      <c r="AT28" s="25"/>
      <c r="AU28" s="25"/>
      <c r="AV28" s="25"/>
      <c r="AW28" s="16"/>
      <c r="AX28" s="16"/>
      <c r="AY28" s="16"/>
      <c r="AZ28" s="16"/>
      <c r="BA28" s="16"/>
      <c r="BB28" s="58">
        <f t="shared" si="5"/>
        <v>0</v>
      </c>
      <c r="BC28" s="18">
        <f t="shared" si="6"/>
        <v>35.833333333333329</v>
      </c>
      <c r="BD28" s="16"/>
    </row>
    <row r="29" spans="1:56" x14ac:dyDescent="0.2">
      <c r="A29" s="147">
        <v>34397</v>
      </c>
      <c r="B29" s="116">
        <v>26</v>
      </c>
      <c r="C29" s="114" t="s">
        <v>145</v>
      </c>
      <c r="D29" s="25">
        <v>1</v>
      </c>
      <c r="E29" s="16">
        <v>1</v>
      </c>
      <c r="F29" s="25">
        <v>1</v>
      </c>
      <c r="G29" s="25">
        <v>0</v>
      </c>
      <c r="H29" s="16">
        <v>1</v>
      </c>
      <c r="I29" s="16">
        <v>0.5</v>
      </c>
      <c r="J29" s="16">
        <v>1</v>
      </c>
      <c r="K29" s="16">
        <v>0</v>
      </c>
      <c r="L29" s="22">
        <v>0</v>
      </c>
      <c r="M29" s="22">
        <v>0</v>
      </c>
      <c r="N29" s="57">
        <f t="shared" si="0"/>
        <v>5.5</v>
      </c>
      <c r="O29" s="50">
        <f t="shared" si="7"/>
        <v>61.111111111111114</v>
      </c>
      <c r="Q29" s="16">
        <v>0.5</v>
      </c>
      <c r="R29" s="25">
        <v>1</v>
      </c>
      <c r="S29" s="25">
        <v>0.25</v>
      </c>
      <c r="T29" s="25">
        <v>1</v>
      </c>
      <c r="U29" s="16">
        <v>1</v>
      </c>
      <c r="V29" s="16"/>
      <c r="W29" s="16"/>
      <c r="X29" s="16"/>
      <c r="Y29" s="16"/>
      <c r="Z29" s="16"/>
      <c r="AA29" s="16"/>
      <c r="AB29" s="102">
        <f t="shared" si="1"/>
        <v>3.75</v>
      </c>
      <c r="AC29" s="73">
        <f t="shared" si="2"/>
        <v>46.25</v>
      </c>
      <c r="AE29" s="25"/>
      <c r="AF29" s="16"/>
      <c r="AG29" s="25"/>
      <c r="AH29" s="25"/>
      <c r="AI29" s="25"/>
      <c r="AJ29" s="16"/>
      <c r="AK29" s="16"/>
      <c r="AL29" s="16"/>
      <c r="AM29" s="16"/>
      <c r="AN29" s="22"/>
      <c r="AO29" s="58">
        <f t="shared" si="3"/>
        <v>0</v>
      </c>
      <c r="AP29" s="18">
        <f t="shared" si="4"/>
        <v>30.833333333333336</v>
      </c>
      <c r="AR29" s="25"/>
      <c r="AS29" s="16"/>
      <c r="AT29" s="25"/>
      <c r="AU29" s="25"/>
      <c r="AV29" s="25"/>
      <c r="AW29" s="16"/>
      <c r="AX29" s="16"/>
      <c r="AY29" s="16"/>
      <c r="AZ29" s="16"/>
      <c r="BA29" s="16"/>
      <c r="BB29" s="58"/>
      <c r="BC29" s="18"/>
      <c r="BD29" s="16"/>
    </row>
    <row r="30" spans="1:56" x14ac:dyDescent="0.2">
      <c r="A30" s="147">
        <v>34397</v>
      </c>
      <c r="B30" s="51">
        <v>27</v>
      </c>
      <c r="C30" s="114" t="s">
        <v>148</v>
      </c>
      <c r="D30" s="25">
        <v>1</v>
      </c>
      <c r="E30" s="16">
        <v>1</v>
      </c>
      <c r="F30" s="25">
        <v>1</v>
      </c>
      <c r="G30" s="25">
        <v>1</v>
      </c>
      <c r="H30" s="16">
        <v>1</v>
      </c>
      <c r="I30" s="16">
        <v>1</v>
      </c>
      <c r="J30" s="16">
        <v>1</v>
      </c>
      <c r="K30" s="16">
        <v>1</v>
      </c>
      <c r="L30" s="22">
        <v>0</v>
      </c>
      <c r="M30" s="22">
        <v>0</v>
      </c>
      <c r="N30" s="57">
        <f t="shared" si="0"/>
        <v>8</v>
      </c>
      <c r="O30" s="50">
        <f t="shared" si="7"/>
        <v>88.888888888888886</v>
      </c>
      <c r="Q30" s="16">
        <v>1</v>
      </c>
      <c r="R30" s="25">
        <v>1</v>
      </c>
      <c r="S30" s="25">
        <v>1</v>
      </c>
      <c r="T30" s="25">
        <v>1</v>
      </c>
      <c r="U30" s="16">
        <v>1</v>
      </c>
      <c r="V30" s="16"/>
      <c r="W30" s="16"/>
      <c r="X30" s="16"/>
      <c r="Y30" s="16"/>
      <c r="Z30" s="16"/>
      <c r="AA30" s="16"/>
      <c r="AB30" s="102">
        <f t="shared" si="1"/>
        <v>5</v>
      </c>
      <c r="AC30" s="73">
        <f t="shared" si="2"/>
        <v>65</v>
      </c>
      <c r="AE30" s="25"/>
      <c r="AF30" s="16"/>
      <c r="AG30" s="25"/>
      <c r="AH30" s="25"/>
      <c r="AI30" s="25"/>
      <c r="AJ30" s="16"/>
      <c r="AK30" s="16"/>
      <c r="AL30" s="16"/>
      <c r="AM30" s="16"/>
      <c r="AN30" s="22"/>
      <c r="AO30" s="58">
        <f t="shared" si="3"/>
        <v>0</v>
      </c>
      <c r="AP30" s="18">
        <f t="shared" si="4"/>
        <v>43.333333333333336</v>
      </c>
      <c r="AR30" s="25"/>
      <c r="AS30" s="16"/>
      <c r="AT30" s="25"/>
      <c r="AU30" s="25"/>
      <c r="AV30" s="25"/>
      <c r="AW30" s="16"/>
      <c r="AX30" s="16"/>
      <c r="AY30" s="16"/>
      <c r="AZ30" s="16"/>
      <c r="BA30" s="16"/>
      <c r="BB30" s="58"/>
      <c r="BC30" s="18"/>
      <c r="BD30" s="16"/>
    </row>
    <row r="31" spans="1:56" x14ac:dyDescent="0.2">
      <c r="A31" s="147">
        <v>34397</v>
      </c>
      <c r="B31" s="116">
        <v>28</v>
      </c>
      <c r="C31" s="114" t="s">
        <v>149</v>
      </c>
      <c r="D31" s="25">
        <v>1</v>
      </c>
      <c r="E31" s="16">
        <v>1</v>
      </c>
      <c r="F31" s="25">
        <v>1</v>
      </c>
      <c r="G31" s="25">
        <v>1</v>
      </c>
      <c r="H31" s="16">
        <v>1</v>
      </c>
      <c r="I31" s="16">
        <v>1</v>
      </c>
      <c r="J31" s="16">
        <v>1</v>
      </c>
      <c r="K31" s="16">
        <v>1</v>
      </c>
      <c r="L31" s="22">
        <v>0.2</v>
      </c>
      <c r="M31" s="22">
        <v>0</v>
      </c>
      <c r="N31" s="57">
        <f t="shared" si="0"/>
        <v>8.1999999999999993</v>
      </c>
      <c r="O31" s="50">
        <f t="shared" si="7"/>
        <v>91.1111111111111</v>
      </c>
      <c r="Q31" s="16">
        <v>1</v>
      </c>
      <c r="R31" s="25">
        <v>1</v>
      </c>
      <c r="S31" s="25">
        <v>1</v>
      </c>
      <c r="T31" s="25">
        <v>1</v>
      </c>
      <c r="U31" s="16">
        <v>1</v>
      </c>
      <c r="V31" s="16"/>
      <c r="W31" s="16"/>
      <c r="X31" s="16"/>
      <c r="Y31" s="16"/>
      <c r="Z31" s="16"/>
      <c r="AA31" s="16"/>
      <c r="AB31" s="102">
        <f t="shared" si="1"/>
        <v>5</v>
      </c>
      <c r="AC31" s="73">
        <f t="shared" si="2"/>
        <v>65.999999999999986</v>
      </c>
      <c r="AE31" s="25"/>
      <c r="AF31" s="16"/>
      <c r="AG31" s="25"/>
      <c r="AH31" s="25"/>
      <c r="AI31" s="25"/>
      <c r="AJ31" s="16"/>
      <c r="AK31" s="16"/>
      <c r="AL31" s="16"/>
      <c r="AM31" s="16"/>
      <c r="AN31" s="22"/>
      <c r="AO31" s="58">
        <f t="shared" si="3"/>
        <v>0</v>
      </c>
      <c r="AP31" s="18">
        <f t="shared" si="4"/>
        <v>44</v>
      </c>
      <c r="AR31" s="25"/>
      <c r="AS31" s="16"/>
      <c r="AT31" s="25"/>
      <c r="AU31" s="25"/>
      <c r="AV31" s="25"/>
      <c r="AW31" s="16"/>
      <c r="AX31" s="16"/>
      <c r="AY31" s="16"/>
      <c r="AZ31" s="16"/>
      <c r="BA31" s="16"/>
      <c r="BB31" s="58"/>
      <c r="BC31" s="18"/>
      <c r="BD31" s="16"/>
    </row>
    <row r="32" spans="1:56" x14ac:dyDescent="0.2">
      <c r="A32" s="147">
        <v>34397</v>
      </c>
      <c r="B32" s="51">
        <v>29</v>
      </c>
      <c r="C32" s="114" t="s">
        <v>150</v>
      </c>
      <c r="D32" s="25">
        <v>1</v>
      </c>
      <c r="E32" s="16">
        <v>0</v>
      </c>
      <c r="F32" s="25">
        <v>1</v>
      </c>
      <c r="G32" s="25">
        <v>0.25</v>
      </c>
      <c r="H32" s="16">
        <v>1</v>
      </c>
      <c r="I32" s="16">
        <v>1</v>
      </c>
      <c r="J32" s="16">
        <v>1</v>
      </c>
      <c r="K32" s="16">
        <v>0.5</v>
      </c>
      <c r="L32" s="22">
        <v>0</v>
      </c>
      <c r="M32" s="22">
        <v>0</v>
      </c>
      <c r="N32" s="57">
        <f t="shared" si="0"/>
        <v>5.75</v>
      </c>
      <c r="O32" s="50">
        <f t="shared" si="7"/>
        <v>63.888888888888893</v>
      </c>
      <c r="Q32" s="16">
        <v>1</v>
      </c>
      <c r="R32" s="25">
        <v>1</v>
      </c>
      <c r="S32" s="16">
        <v>0.5</v>
      </c>
      <c r="T32" s="25">
        <v>1</v>
      </c>
      <c r="U32" s="16">
        <v>1</v>
      </c>
      <c r="V32" s="16"/>
      <c r="W32" s="16"/>
      <c r="X32" s="16"/>
      <c r="Y32" s="16"/>
      <c r="Z32" s="16"/>
      <c r="AA32" s="16"/>
      <c r="AB32" s="102">
        <f t="shared" si="1"/>
        <v>4.5</v>
      </c>
      <c r="AC32" s="73">
        <f t="shared" si="2"/>
        <v>51.25</v>
      </c>
      <c r="AE32" s="25"/>
      <c r="AF32" s="16"/>
      <c r="AG32" s="16"/>
      <c r="AH32" s="25"/>
      <c r="AI32" s="25"/>
      <c r="AJ32" s="16"/>
      <c r="AK32" s="16"/>
      <c r="AL32" s="16"/>
      <c r="AM32" s="16"/>
      <c r="AN32" s="22"/>
      <c r="AO32" s="58">
        <f t="shared" si="3"/>
        <v>0</v>
      </c>
      <c r="AP32" s="18">
        <f t="shared" si="4"/>
        <v>34.166666666666664</v>
      </c>
      <c r="AR32" s="25"/>
      <c r="AS32" s="16"/>
      <c r="AT32" s="16"/>
      <c r="AU32" s="25"/>
      <c r="AV32" s="25"/>
      <c r="AW32" s="16"/>
      <c r="AX32" s="16"/>
      <c r="AY32" s="16"/>
      <c r="AZ32" s="16"/>
      <c r="BA32" s="16"/>
      <c r="BB32" s="58"/>
      <c r="BC32" s="18"/>
      <c r="BD32" s="16"/>
    </row>
    <row r="33" spans="1:56" x14ac:dyDescent="0.2">
      <c r="A33" s="119">
        <v>34397</v>
      </c>
      <c r="B33" s="138">
        <v>30</v>
      </c>
      <c r="C33" s="139" t="s">
        <v>151</v>
      </c>
      <c r="D33" s="25">
        <v>1</v>
      </c>
      <c r="E33" s="16">
        <v>0.5</v>
      </c>
      <c r="F33" s="25">
        <v>1</v>
      </c>
      <c r="G33" s="25">
        <v>0</v>
      </c>
      <c r="H33" s="16">
        <v>1</v>
      </c>
      <c r="I33" s="16">
        <v>1</v>
      </c>
      <c r="J33" s="16">
        <v>1</v>
      </c>
      <c r="K33" s="16">
        <v>0.5</v>
      </c>
      <c r="L33" s="22">
        <v>0.1</v>
      </c>
      <c r="M33" s="22">
        <v>0</v>
      </c>
      <c r="N33" s="57">
        <f t="shared" si="0"/>
        <v>6.1</v>
      </c>
      <c r="O33" s="50">
        <f t="shared" si="7"/>
        <v>67.777777777777771</v>
      </c>
      <c r="Q33" s="16">
        <v>1</v>
      </c>
      <c r="R33" s="25">
        <v>1</v>
      </c>
      <c r="S33" s="25">
        <v>1</v>
      </c>
      <c r="T33" s="25"/>
      <c r="U33" s="16"/>
      <c r="V33" s="16"/>
      <c r="W33" s="16"/>
      <c r="X33" s="16"/>
      <c r="Y33" s="16"/>
      <c r="Z33" s="16"/>
      <c r="AA33" s="16"/>
      <c r="AB33" s="102">
        <f t="shared" si="1"/>
        <v>3</v>
      </c>
      <c r="AC33" s="73">
        <f t="shared" si="2"/>
        <v>45.499999999999993</v>
      </c>
      <c r="AE33" s="25"/>
      <c r="AF33" s="16"/>
      <c r="AG33" s="25"/>
      <c r="AH33" s="25"/>
      <c r="AI33" s="25"/>
      <c r="AJ33" s="16"/>
      <c r="AK33" s="16"/>
      <c r="AL33" s="16"/>
      <c r="AM33" s="16"/>
      <c r="AN33" s="22"/>
      <c r="AO33" s="58">
        <f t="shared" si="3"/>
        <v>0</v>
      </c>
      <c r="AP33" s="18">
        <f t="shared" si="4"/>
        <v>30.333333333333336</v>
      </c>
      <c r="AR33" s="25"/>
      <c r="AS33" s="16"/>
      <c r="AT33" s="25"/>
      <c r="AU33" s="25"/>
      <c r="AV33" s="25"/>
      <c r="AW33" s="16"/>
      <c r="AX33" s="16"/>
      <c r="AY33" s="16"/>
      <c r="AZ33" s="16"/>
      <c r="BA33" s="16"/>
      <c r="BB33" s="58"/>
      <c r="BC33" s="18"/>
      <c r="BD33" s="16"/>
    </row>
    <row r="34" spans="1:56" x14ac:dyDescent="0.2">
      <c r="A34" s="147">
        <v>34397</v>
      </c>
      <c r="B34" s="51">
        <v>31</v>
      </c>
      <c r="C34" s="114" t="s">
        <v>152</v>
      </c>
      <c r="D34" s="25">
        <v>1</v>
      </c>
      <c r="E34" s="16">
        <v>0</v>
      </c>
      <c r="F34" s="25">
        <v>1</v>
      </c>
      <c r="G34" s="25">
        <v>0</v>
      </c>
      <c r="H34" s="16">
        <v>1</v>
      </c>
      <c r="I34" s="16">
        <v>0</v>
      </c>
      <c r="J34" s="16">
        <v>1</v>
      </c>
      <c r="K34" s="16">
        <v>1</v>
      </c>
      <c r="L34" s="22">
        <v>0</v>
      </c>
      <c r="M34" s="22">
        <v>0</v>
      </c>
      <c r="N34" s="57">
        <f t="shared" si="0"/>
        <v>5</v>
      </c>
      <c r="O34" s="50">
        <f t="shared" si="7"/>
        <v>55.555555555555557</v>
      </c>
      <c r="Q34" s="16">
        <v>1</v>
      </c>
      <c r="R34" s="25">
        <v>1</v>
      </c>
      <c r="S34" s="25">
        <v>1</v>
      </c>
      <c r="T34" s="16">
        <v>1</v>
      </c>
      <c r="U34" s="16">
        <v>1</v>
      </c>
      <c r="V34" s="16"/>
      <c r="W34" s="16"/>
      <c r="X34" s="16"/>
      <c r="Y34" s="16"/>
      <c r="Z34" s="16"/>
      <c r="AA34" s="16"/>
      <c r="AB34" s="102">
        <f t="shared" si="1"/>
        <v>5</v>
      </c>
      <c r="AC34" s="73">
        <f t="shared" si="2"/>
        <v>50</v>
      </c>
      <c r="AE34" s="16"/>
      <c r="AF34" s="16"/>
      <c r="AG34" s="25"/>
      <c r="AH34" s="16"/>
      <c r="AI34" s="16"/>
      <c r="AJ34" s="16"/>
      <c r="AK34" s="16"/>
      <c r="AL34" s="16"/>
      <c r="AM34" s="16"/>
      <c r="AN34" s="22"/>
      <c r="AO34" s="58">
        <f t="shared" si="3"/>
        <v>0</v>
      </c>
      <c r="AP34" s="18">
        <f t="shared" si="4"/>
        <v>33.333333333333329</v>
      </c>
      <c r="AR34" s="16"/>
      <c r="AS34" s="16"/>
      <c r="AT34" s="25"/>
      <c r="AU34" s="16"/>
      <c r="AV34" s="16"/>
      <c r="AW34" s="16"/>
      <c r="AX34" s="16"/>
      <c r="AY34" s="16"/>
      <c r="AZ34" s="16"/>
      <c r="BA34" s="16"/>
      <c r="BB34" s="58">
        <f>SUM(AR34:BA34)</f>
        <v>0</v>
      </c>
      <c r="BC34" s="18">
        <f>(N34+AB34+AO34+BB34)/36*100</f>
        <v>27.777777777777779</v>
      </c>
      <c r="BD34" s="16"/>
    </row>
    <row r="35" spans="1:56" x14ac:dyDescent="0.2">
      <c r="A35" s="148">
        <v>34398</v>
      </c>
      <c r="B35" s="126">
        <v>1</v>
      </c>
      <c r="C35" s="111" t="s">
        <v>159</v>
      </c>
      <c r="D35" s="16">
        <v>1</v>
      </c>
      <c r="E35" s="16">
        <v>1</v>
      </c>
      <c r="F35" s="16">
        <v>1</v>
      </c>
      <c r="G35" s="16">
        <v>0</v>
      </c>
      <c r="H35" s="16">
        <v>1</v>
      </c>
      <c r="I35" s="16">
        <v>0.5</v>
      </c>
      <c r="J35" s="16">
        <v>1</v>
      </c>
      <c r="K35" s="16">
        <v>1</v>
      </c>
      <c r="L35" s="125">
        <v>0</v>
      </c>
      <c r="M35" s="125">
        <v>0</v>
      </c>
      <c r="N35" s="141">
        <f>SUM(D35:M35)</f>
        <v>6.5</v>
      </c>
      <c r="O35" s="50">
        <f t="shared" si="7"/>
        <v>72.222222222222229</v>
      </c>
      <c r="Q35" s="16">
        <v>1</v>
      </c>
      <c r="R35" s="16">
        <v>1</v>
      </c>
      <c r="S35" s="16">
        <v>1</v>
      </c>
      <c r="T35" s="16">
        <v>1</v>
      </c>
      <c r="U35" s="16">
        <v>0</v>
      </c>
      <c r="V35" s="16"/>
      <c r="W35" s="16"/>
      <c r="X35" s="16"/>
      <c r="Y35" s="16"/>
      <c r="Z35" s="16"/>
      <c r="AA35" s="16"/>
      <c r="AB35" s="102">
        <f t="shared" ref="AB35:AB65" si="8">SUM(Q35:AA35)</f>
        <v>4</v>
      </c>
      <c r="AC35" s="73">
        <f t="shared" ref="AC35:AC65" si="9">(AB35+N35)/0.2</f>
        <v>52.5</v>
      </c>
    </row>
    <row r="36" spans="1:56" x14ac:dyDescent="0.2">
      <c r="A36" s="148">
        <f t="shared" ref="A36:A65" si="10">A35</f>
        <v>34398</v>
      </c>
      <c r="B36" s="126">
        <v>2</v>
      </c>
      <c r="C36" s="111" t="s">
        <v>160</v>
      </c>
      <c r="D36" s="16">
        <v>1</v>
      </c>
      <c r="E36" s="16">
        <v>1</v>
      </c>
      <c r="F36" s="16">
        <v>1</v>
      </c>
      <c r="G36" s="16">
        <v>0</v>
      </c>
      <c r="H36" s="16">
        <v>1</v>
      </c>
      <c r="I36" s="16">
        <v>1</v>
      </c>
      <c r="J36" s="16">
        <v>1</v>
      </c>
      <c r="K36" s="16">
        <v>0.5</v>
      </c>
      <c r="L36" s="125">
        <v>0</v>
      </c>
      <c r="M36" s="125">
        <v>0.3</v>
      </c>
      <c r="N36" s="57">
        <f t="shared" ref="N36:N65" si="11">SUM(D36:M36)</f>
        <v>6.8</v>
      </c>
      <c r="O36" s="50">
        <f t="shared" si="7"/>
        <v>75.555555555555557</v>
      </c>
      <c r="Q36" s="16">
        <v>1</v>
      </c>
      <c r="R36" s="25">
        <v>1</v>
      </c>
      <c r="S36" s="25">
        <v>0.5</v>
      </c>
      <c r="T36" s="25">
        <v>1</v>
      </c>
      <c r="U36" s="16">
        <v>0.5</v>
      </c>
      <c r="V36" s="16"/>
      <c r="W36" s="16"/>
      <c r="X36" s="16"/>
      <c r="Y36" s="16"/>
      <c r="Z36" s="16"/>
      <c r="AA36" s="16"/>
      <c r="AB36" s="102">
        <f t="shared" si="8"/>
        <v>4</v>
      </c>
      <c r="AC36" s="73">
        <f t="shared" si="9"/>
        <v>54</v>
      </c>
    </row>
    <row r="37" spans="1:56" x14ac:dyDescent="0.2">
      <c r="A37" s="148">
        <f t="shared" si="10"/>
        <v>34398</v>
      </c>
      <c r="B37" s="126">
        <v>3</v>
      </c>
      <c r="C37" s="111" t="s">
        <v>161</v>
      </c>
      <c r="D37" s="16">
        <v>1</v>
      </c>
      <c r="E37" s="16">
        <v>0.5</v>
      </c>
      <c r="F37" s="16">
        <v>1</v>
      </c>
      <c r="G37" s="16">
        <v>1</v>
      </c>
      <c r="H37" s="16">
        <v>1</v>
      </c>
      <c r="I37" s="16">
        <v>0.5</v>
      </c>
      <c r="J37" s="16">
        <v>1</v>
      </c>
      <c r="K37" s="16">
        <v>1</v>
      </c>
      <c r="L37" s="125">
        <v>0.8</v>
      </c>
      <c r="M37" s="125">
        <v>0.2</v>
      </c>
      <c r="N37" s="57">
        <f t="shared" si="11"/>
        <v>8</v>
      </c>
      <c r="O37" s="50">
        <f t="shared" si="7"/>
        <v>88.888888888888886</v>
      </c>
      <c r="Q37" s="16">
        <v>1</v>
      </c>
      <c r="R37" s="25">
        <v>1</v>
      </c>
      <c r="S37" s="25">
        <v>1</v>
      </c>
      <c r="T37" s="25">
        <v>1</v>
      </c>
      <c r="U37" s="16">
        <v>1</v>
      </c>
      <c r="V37" s="16"/>
      <c r="W37" s="16"/>
      <c r="X37" s="16"/>
      <c r="Y37" s="16"/>
      <c r="Z37" s="16"/>
      <c r="AA37" s="16"/>
      <c r="AB37" s="102">
        <f t="shared" si="8"/>
        <v>5</v>
      </c>
      <c r="AC37" s="73">
        <f t="shared" si="9"/>
        <v>65</v>
      </c>
    </row>
    <row r="38" spans="1:56" x14ac:dyDescent="0.2">
      <c r="A38" s="148">
        <f t="shared" si="10"/>
        <v>34398</v>
      </c>
      <c r="B38" s="126">
        <v>4</v>
      </c>
      <c r="C38" s="111" t="s">
        <v>162</v>
      </c>
      <c r="D38" s="16">
        <v>1</v>
      </c>
      <c r="E38" s="16">
        <v>1</v>
      </c>
      <c r="F38" s="16">
        <v>1</v>
      </c>
      <c r="G38" s="16">
        <v>0</v>
      </c>
      <c r="H38" s="16">
        <v>1</v>
      </c>
      <c r="I38" s="16">
        <v>1</v>
      </c>
      <c r="J38" s="16">
        <v>1</v>
      </c>
      <c r="K38" s="16">
        <v>0.75</v>
      </c>
      <c r="L38" s="125">
        <v>0</v>
      </c>
      <c r="M38" s="125">
        <v>0.3</v>
      </c>
      <c r="N38" s="57">
        <f t="shared" si="11"/>
        <v>7.05</v>
      </c>
      <c r="O38" s="50">
        <f t="shared" si="7"/>
        <v>78.333333333333329</v>
      </c>
      <c r="Q38" s="16">
        <v>1</v>
      </c>
      <c r="R38" s="25"/>
      <c r="S38" s="25">
        <v>1</v>
      </c>
      <c r="T38" s="25">
        <v>1</v>
      </c>
      <c r="U38" s="16">
        <v>1</v>
      </c>
      <c r="V38" s="16"/>
      <c r="W38" s="16"/>
      <c r="X38" s="16"/>
      <c r="Y38" s="16"/>
      <c r="Z38" s="16"/>
      <c r="AA38" s="16"/>
      <c r="AB38" s="102">
        <f t="shared" si="8"/>
        <v>4</v>
      </c>
      <c r="AC38" s="73">
        <f t="shared" si="9"/>
        <v>55.25</v>
      </c>
    </row>
    <row r="39" spans="1:56" x14ac:dyDescent="0.2">
      <c r="A39" s="148">
        <f t="shared" si="10"/>
        <v>34398</v>
      </c>
      <c r="B39" s="126">
        <v>5</v>
      </c>
      <c r="C39" s="111" t="s">
        <v>198</v>
      </c>
      <c r="D39" s="16">
        <v>1</v>
      </c>
      <c r="E39" s="16">
        <v>1</v>
      </c>
      <c r="F39" s="16">
        <v>1</v>
      </c>
      <c r="G39" s="16">
        <v>1</v>
      </c>
      <c r="H39" s="16">
        <v>1</v>
      </c>
      <c r="I39" s="16">
        <v>1</v>
      </c>
      <c r="J39" s="16">
        <v>1</v>
      </c>
      <c r="K39" s="16">
        <v>1</v>
      </c>
      <c r="L39" s="125">
        <v>0.3</v>
      </c>
      <c r="M39" s="125">
        <v>0.4</v>
      </c>
      <c r="N39" s="57">
        <f t="shared" si="11"/>
        <v>8.7000000000000011</v>
      </c>
      <c r="O39" s="50">
        <f t="shared" si="7"/>
        <v>96.666666666666686</v>
      </c>
      <c r="Q39" s="16">
        <v>1</v>
      </c>
      <c r="R39" s="25">
        <v>1</v>
      </c>
      <c r="S39" s="25">
        <v>0.5</v>
      </c>
      <c r="T39" s="25">
        <v>1</v>
      </c>
      <c r="U39" s="16">
        <v>1</v>
      </c>
      <c r="V39" s="16"/>
      <c r="W39" s="16"/>
      <c r="X39" s="16"/>
      <c r="Y39" s="16"/>
      <c r="Z39" s="16"/>
      <c r="AA39" s="16"/>
      <c r="AB39" s="102">
        <f t="shared" si="8"/>
        <v>4.5</v>
      </c>
      <c r="AC39" s="73">
        <f t="shared" si="9"/>
        <v>66</v>
      </c>
    </row>
    <row r="40" spans="1:56" x14ac:dyDescent="0.2">
      <c r="A40" s="148">
        <f t="shared" si="10"/>
        <v>34398</v>
      </c>
      <c r="B40" s="126">
        <v>6</v>
      </c>
      <c r="C40" s="111" t="s">
        <v>163</v>
      </c>
      <c r="D40" s="16">
        <v>1</v>
      </c>
      <c r="E40" s="16">
        <v>1</v>
      </c>
      <c r="F40" s="16">
        <v>1</v>
      </c>
      <c r="G40" s="16">
        <v>0</v>
      </c>
      <c r="H40" s="16">
        <v>1</v>
      </c>
      <c r="I40" s="16">
        <v>1</v>
      </c>
      <c r="J40" s="16">
        <v>1</v>
      </c>
      <c r="K40" s="16">
        <v>1</v>
      </c>
      <c r="L40" s="125">
        <v>0</v>
      </c>
      <c r="M40" s="125">
        <v>0</v>
      </c>
      <c r="N40" s="57">
        <f t="shared" si="11"/>
        <v>7</v>
      </c>
      <c r="O40" s="50">
        <f t="shared" si="7"/>
        <v>77.777777777777786</v>
      </c>
      <c r="Q40" s="16">
        <v>1</v>
      </c>
      <c r="R40" s="25">
        <v>1</v>
      </c>
      <c r="S40" s="25">
        <v>0.5</v>
      </c>
      <c r="T40" s="25">
        <v>1</v>
      </c>
      <c r="U40" s="16">
        <v>0.5</v>
      </c>
      <c r="V40" s="16"/>
      <c r="W40" s="16"/>
      <c r="X40" s="16"/>
      <c r="Y40" s="16"/>
      <c r="Z40" s="16"/>
      <c r="AA40" s="16"/>
      <c r="AB40" s="102">
        <f t="shared" si="8"/>
        <v>4</v>
      </c>
      <c r="AC40" s="73">
        <f t="shared" si="9"/>
        <v>55</v>
      </c>
    </row>
    <row r="41" spans="1:56" x14ac:dyDescent="0.2">
      <c r="A41" s="148">
        <f t="shared" si="10"/>
        <v>34398</v>
      </c>
      <c r="B41" s="126">
        <v>7</v>
      </c>
      <c r="C41" s="98" t="s">
        <v>187</v>
      </c>
      <c r="D41" s="25">
        <v>1</v>
      </c>
      <c r="E41" s="16">
        <v>1</v>
      </c>
      <c r="F41" s="25">
        <v>1</v>
      </c>
      <c r="G41" s="25">
        <v>1</v>
      </c>
      <c r="H41" s="16">
        <v>0.5</v>
      </c>
      <c r="I41" s="16">
        <v>0.5</v>
      </c>
      <c r="J41" s="16">
        <v>1</v>
      </c>
      <c r="K41" s="16">
        <v>0.5</v>
      </c>
      <c r="L41" s="125">
        <v>0.4</v>
      </c>
      <c r="M41" s="125">
        <v>0.1</v>
      </c>
      <c r="N41" s="57">
        <f t="shared" si="11"/>
        <v>7</v>
      </c>
      <c r="O41" s="50">
        <f t="shared" si="7"/>
        <v>77.777777777777786</v>
      </c>
      <c r="Q41" s="16">
        <v>1</v>
      </c>
      <c r="R41" s="25">
        <v>1</v>
      </c>
      <c r="S41" s="25">
        <v>0.5</v>
      </c>
      <c r="T41" s="25">
        <v>1</v>
      </c>
      <c r="U41" s="16">
        <v>0</v>
      </c>
      <c r="V41" s="16"/>
      <c r="W41" s="16"/>
      <c r="X41" s="16"/>
      <c r="Y41" s="16"/>
      <c r="Z41" s="16"/>
      <c r="AA41" s="16"/>
      <c r="AB41" s="102">
        <f t="shared" si="8"/>
        <v>3.5</v>
      </c>
      <c r="AC41" s="73">
        <f t="shared" si="9"/>
        <v>52.5</v>
      </c>
    </row>
    <row r="42" spans="1:56" x14ac:dyDescent="0.2">
      <c r="A42" s="148">
        <f t="shared" si="10"/>
        <v>34398</v>
      </c>
      <c r="B42" s="126">
        <v>8</v>
      </c>
      <c r="C42" s="111" t="s">
        <v>164</v>
      </c>
      <c r="D42" s="25">
        <v>0.5</v>
      </c>
      <c r="E42" s="16">
        <v>0.5</v>
      </c>
      <c r="F42" s="25">
        <v>1</v>
      </c>
      <c r="G42" s="25">
        <v>0.5</v>
      </c>
      <c r="H42" s="16">
        <v>1</v>
      </c>
      <c r="I42" s="16">
        <v>0</v>
      </c>
      <c r="J42" s="16">
        <v>1</v>
      </c>
      <c r="K42" s="16">
        <v>1</v>
      </c>
      <c r="L42" s="125">
        <v>0.2</v>
      </c>
      <c r="M42" s="125">
        <v>0</v>
      </c>
      <c r="N42" s="57">
        <f t="shared" si="11"/>
        <v>5.7</v>
      </c>
      <c r="O42" s="50">
        <f t="shared" si="7"/>
        <v>63.333333333333336</v>
      </c>
      <c r="Q42" s="16">
        <v>1</v>
      </c>
      <c r="R42" s="25">
        <v>1</v>
      </c>
      <c r="S42" s="25">
        <v>1</v>
      </c>
      <c r="T42" s="25">
        <v>1</v>
      </c>
      <c r="U42" s="16">
        <v>0.5</v>
      </c>
      <c r="V42" s="16"/>
      <c r="W42" s="16"/>
      <c r="X42" s="16"/>
      <c r="Y42" s="16"/>
      <c r="Z42" s="16"/>
      <c r="AA42" s="16"/>
      <c r="AB42" s="102">
        <f t="shared" si="8"/>
        <v>4.5</v>
      </c>
      <c r="AC42" s="73">
        <f t="shared" si="9"/>
        <v>50.999999999999993</v>
      </c>
    </row>
    <row r="43" spans="1:56" x14ac:dyDescent="0.2">
      <c r="A43" s="148">
        <f t="shared" si="10"/>
        <v>34398</v>
      </c>
      <c r="B43" s="126">
        <v>9</v>
      </c>
      <c r="C43" s="118" t="s">
        <v>134</v>
      </c>
      <c r="D43" s="25" t="s">
        <v>6</v>
      </c>
      <c r="E43" s="16" t="s">
        <v>6</v>
      </c>
      <c r="F43" s="25">
        <v>1</v>
      </c>
      <c r="G43" s="25">
        <v>0</v>
      </c>
      <c r="H43" s="16">
        <v>1</v>
      </c>
      <c r="I43" s="16">
        <v>1</v>
      </c>
      <c r="J43" s="16">
        <v>1</v>
      </c>
      <c r="K43" s="16">
        <v>0.5</v>
      </c>
      <c r="L43" s="125">
        <v>0</v>
      </c>
      <c r="M43" s="125">
        <v>0</v>
      </c>
      <c r="N43" s="57">
        <f t="shared" si="11"/>
        <v>4.5</v>
      </c>
      <c r="O43" s="50">
        <f t="shared" si="7"/>
        <v>50</v>
      </c>
      <c r="Q43" s="16">
        <v>1</v>
      </c>
      <c r="R43" s="25">
        <v>1</v>
      </c>
      <c r="S43" s="25">
        <v>1</v>
      </c>
      <c r="T43" s="25">
        <v>1</v>
      </c>
      <c r="U43" s="16">
        <v>0.75</v>
      </c>
      <c r="V43" s="16"/>
      <c r="W43" s="16"/>
      <c r="X43" s="16"/>
      <c r="Y43" s="16"/>
      <c r="Z43" s="16"/>
      <c r="AA43" s="16"/>
      <c r="AB43" s="102">
        <f t="shared" si="8"/>
        <v>4.75</v>
      </c>
      <c r="AC43" s="73">
        <f t="shared" si="9"/>
        <v>46.25</v>
      </c>
    </row>
    <row r="44" spans="1:56" x14ac:dyDescent="0.2">
      <c r="A44" s="148">
        <f t="shared" si="10"/>
        <v>34398</v>
      </c>
      <c r="B44" s="126">
        <v>10</v>
      </c>
      <c r="C44" s="111" t="s">
        <v>166</v>
      </c>
      <c r="D44" s="25">
        <v>1</v>
      </c>
      <c r="E44" s="16">
        <v>0.5</v>
      </c>
      <c r="F44" s="25">
        <v>1</v>
      </c>
      <c r="G44" s="25">
        <v>0.5</v>
      </c>
      <c r="H44" s="16">
        <v>1</v>
      </c>
      <c r="I44" s="16">
        <v>0.5</v>
      </c>
      <c r="J44" s="16">
        <v>1</v>
      </c>
      <c r="K44" s="16">
        <v>0.75</v>
      </c>
      <c r="L44" s="125">
        <v>0</v>
      </c>
      <c r="M44" s="125">
        <v>0.5</v>
      </c>
      <c r="N44" s="57">
        <f t="shared" si="11"/>
        <v>6.75</v>
      </c>
      <c r="O44" s="50">
        <f t="shared" si="7"/>
        <v>75</v>
      </c>
      <c r="Q44" s="16">
        <v>1</v>
      </c>
      <c r="R44" s="25">
        <v>1</v>
      </c>
      <c r="S44" s="25">
        <v>1</v>
      </c>
      <c r="T44" s="25">
        <v>1</v>
      </c>
      <c r="U44" s="16">
        <v>1</v>
      </c>
      <c r="V44" s="16"/>
      <c r="W44" s="16"/>
      <c r="X44" s="16"/>
      <c r="Y44" s="16"/>
      <c r="Z44" s="16"/>
      <c r="AA44" s="16"/>
      <c r="AB44" s="102">
        <f t="shared" si="8"/>
        <v>5</v>
      </c>
      <c r="AC44" s="73">
        <f t="shared" si="9"/>
        <v>58.75</v>
      </c>
    </row>
    <row r="45" spans="1:56" x14ac:dyDescent="0.2">
      <c r="A45" s="148">
        <f t="shared" si="10"/>
        <v>34398</v>
      </c>
      <c r="B45" s="126">
        <v>11</v>
      </c>
      <c r="C45" s="111" t="s">
        <v>167</v>
      </c>
      <c r="D45" s="25">
        <v>1</v>
      </c>
      <c r="E45" s="16">
        <v>0.5</v>
      </c>
      <c r="F45" s="25">
        <v>1</v>
      </c>
      <c r="G45" s="25">
        <v>0</v>
      </c>
      <c r="H45" s="16">
        <v>1</v>
      </c>
      <c r="I45" s="16">
        <v>0.5</v>
      </c>
      <c r="J45" s="16">
        <v>1</v>
      </c>
      <c r="K45" s="16">
        <v>1</v>
      </c>
      <c r="L45" s="125">
        <v>1</v>
      </c>
      <c r="M45" s="125">
        <v>0.8</v>
      </c>
      <c r="N45" s="57">
        <f t="shared" si="11"/>
        <v>7.8</v>
      </c>
      <c r="O45" s="50">
        <f t="shared" si="7"/>
        <v>86.666666666666671</v>
      </c>
      <c r="Q45" s="16">
        <v>1</v>
      </c>
      <c r="R45" s="25">
        <v>1</v>
      </c>
      <c r="S45" s="25">
        <v>0.5</v>
      </c>
      <c r="T45" s="25">
        <v>1</v>
      </c>
      <c r="U45" s="16">
        <v>0.5</v>
      </c>
      <c r="V45" s="16"/>
      <c r="W45" s="16"/>
      <c r="X45" s="16"/>
      <c r="Y45" s="16"/>
      <c r="Z45" s="16"/>
      <c r="AA45" s="16"/>
      <c r="AB45" s="102">
        <f t="shared" si="8"/>
        <v>4</v>
      </c>
      <c r="AC45" s="73">
        <f t="shared" si="9"/>
        <v>59</v>
      </c>
    </row>
    <row r="46" spans="1:56" x14ac:dyDescent="0.2">
      <c r="A46" s="148">
        <f t="shared" si="10"/>
        <v>34398</v>
      </c>
      <c r="B46" s="126">
        <v>12</v>
      </c>
      <c r="C46" s="111" t="s">
        <v>199</v>
      </c>
      <c r="D46" s="25">
        <v>1</v>
      </c>
      <c r="E46" s="16">
        <v>0</v>
      </c>
      <c r="F46" s="25">
        <v>1</v>
      </c>
      <c r="G46" s="25">
        <v>0</v>
      </c>
      <c r="H46" s="16">
        <v>1</v>
      </c>
      <c r="I46" s="16">
        <v>1</v>
      </c>
      <c r="J46" s="16">
        <v>1</v>
      </c>
      <c r="K46" s="16">
        <v>0.5</v>
      </c>
      <c r="L46" s="125">
        <v>0</v>
      </c>
      <c r="M46" s="125">
        <v>0.6</v>
      </c>
      <c r="N46" s="57">
        <f t="shared" si="11"/>
        <v>6.1</v>
      </c>
      <c r="O46" s="50">
        <f t="shared" si="7"/>
        <v>67.777777777777771</v>
      </c>
      <c r="Q46" s="16">
        <v>1</v>
      </c>
      <c r="R46" s="25">
        <v>1</v>
      </c>
      <c r="S46" s="25">
        <v>1</v>
      </c>
      <c r="T46" s="25">
        <v>1</v>
      </c>
      <c r="U46" s="16">
        <v>1</v>
      </c>
      <c r="V46" s="16"/>
      <c r="W46" s="16"/>
      <c r="X46" s="16"/>
      <c r="Y46" s="16"/>
      <c r="Z46" s="16"/>
      <c r="AA46" s="16"/>
      <c r="AB46" s="102">
        <f t="shared" si="8"/>
        <v>5</v>
      </c>
      <c r="AC46" s="73">
        <f t="shared" si="9"/>
        <v>55.499999999999993</v>
      </c>
    </row>
    <row r="47" spans="1:56" x14ac:dyDescent="0.2">
      <c r="A47" s="148">
        <f t="shared" si="10"/>
        <v>34398</v>
      </c>
      <c r="B47" s="126">
        <v>13</v>
      </c>
      <c r="C47" s="111" t="s">
        <v>168</v>
      </c>
      <c r="D47" s="25">
        <v>0.5</v>
      </c>
      <c r="E47" s="16">
        <v>0.5</v>
      </c>
      <c r="F47" s="25">
        <v>1</v>
      </c>
      <c r="G47" s="25">
        <v>0</v>
      </c>
      <c r="H47" s="16">
        <v>1</v>
      </c>
      <c r="I47" s="16">
        <v>0.25</v>
      </c>
      <c r="J47" s="16">
        <v>1</v>
      </c>
      <c r="K47" s="16">
        <v>0.5</v>
      </c>
      <c r="L47" s="125">
        <v>0</v>
      </c>
      <c r="M47" s="125">
        <v>1</v>
      </c>
      <c r="N47" s="57">
        <f t="shared" si="11"/>
        <v>5.75</v>
      </c>
      <c r="O47" s="50">
        <f t="shared" si="7"/>
        <v>63.888888888888893</v>
      </c>
      <c r="Q47" s="16">
        <v>1</v>
      </c>
      <c r="R47" s="25">
        <v>1</v>
      </c>
      <c r="S47" s="25">
        <v>1</v>
      </c>
      <c r="T47" s="25">
        <v>1</v>
      </c>
      <c r="U47" s="16"/>
      <c r="V47" s="16"/>
      <c r="W47" s="16"/>
      <c r="X47" s="16"/>
      <c r="Y47" s="16"/>
      <c r="Z47" s="16"/>
      <c r="AA47" s="16"/>
      <c r="AB47" s="102">
        <f t="shared" si="8"/>
        <v>4</v>
      </c>
      <c r="AC47" s="73">
        <f t="shared" si="9"/>
        <v>48.75</v>
      </c>
    </row>
    <row r="48" spans="1:56" x14ac:dyDescent="0.2">
      <c r="A48" s="148">
        <f t="shared" si="10"/>
        <v>34398</v>
      </c>
      <c r="B48" s="126">
        <v>14</v>
      </c>
      <c r="C48" s="111" t="s">
        <v>169</v>
      </c>
      <c r="D48" s="25">
        <v>1</v>
      </c>
      <c r="E48" s="16">
        <v>0.5</v>
      </c>
      <c r="F48" s="25">
        <v>1</v>
      </c>
      <c r="G48" s="25">
        <v>1</v>
      </c>
      <c r="H48" s="16">
        <v>1</v>
      </c>
      <c r="I48" s="16">
        <v>1</v>
      </c>
      <c r="J48" s="16">
        <v>1</v>
      </c>
      <c r="K48" s="16">
        <v>1</v>
      </c>
      <c r="L48" s="125">
        <v>0</v>
      </c>
      <c r="M48" s="125">
        <v>0.4</v>
      </c>
      <c r="N48" s="57">
        <f t="shared" si="11"/>
        <v>7.9</v>
      </c>
      <c r="O48" s="50">
        <f t="shared" si="7"/>
        <v>87.777777777777786</v>
      </c>
      <c r="Q48" s="16">
        <v>1</v>
      </c>
      <c r="R48" s="25">
        <v>1</v>
      </c>
      <c r="S48" s="25">
        <v>0.5</v>
      </c>
      <c r="T48" s="25">
        <v>1</v>
      </c>
      <c r="U48" s="16">
        <v>1</v>
      </c>
      <c r="V48" s="16"/>
      <c r="W48" s="16"/>
      <c r="X48" s="16"/>
      <c r="Y48" s="16"/>
      <c r="Z48" s="16"/>
      <c r="AA48" s="16"/>
      <c r="AB48" s="102">
        <f t="shared" si="8"/>
        <v>4.5</v>
      </c>
      <c r="AC48" s="73">
        <f t="shared" si="9"/>
        <v>62</v>
      </c>
    </row>
    <row r="49" spans="1:29" x14ac:dyDescent="0.2">
      <c r="A49" s="148">
        <f t="shared" si="10"/>
        <v>34398</v>
      </c>
      <c r="B49" s="126">
        <v>15</v>
      </c>
      <c r="C49" s="98" t="s">
        <v>93</v>
      </c>
      <c r="D49" s="25">
        <v>1</v>
      </c>
      <c r="E49" s="16">
        <v>1</v>
      </c>
      <c r="F49" s="25">
        <v>1</v>
      </c>
      <c r="G49" s="25">
        <v>1</v>
      </c>
      <c r="H49" s="16">
        <v>1</v>
      </c>
      <c r="I49" s="16">
        <v>1</v>
      </c>
      <c r="J49" s="16">
        <v>1</v>
      </c>
      <c r="K49" s="16">
        <v>1</v>
      </c>
      <c r="L49" s="125">
        <v>0.2</v>
      </c>
      <c r="M49" s="125">
        <v>0.1</v>
      </c>
      <c r="N49" s="57">
        <f t="shared" si="11"/>
        <v>8.2999999999999989</v>
      </c>
      <c r="O49" s="50">
        <f t="shared" si="7"/>
        <v>92.222222222222214</v>
      </c>
      <c r="Q49" s="16">
        <v>1</v>
      </c>
      <c r="R49" s="25">
        <v>1</v>
      </c>
      <c r="S49" s="25">
        <v>0.5</v>
      </c>
      <c r="T49" s="25">
        <v>1</v>
      </c>
      <c r="U49" s="16">
        <v>1</v>
      </c>
      <c r="V49" s="16"/>
      <c r="W49" s="16"/>
      <c r="X49" s="16"/>
      <c r="Y49" s="16"/>
      <c r="Z49" s="16"/>
      <c r="AA49" s="16"/>
      <c r="AB49" s="102">
        <f t="shared" si="8"/>
        <v>4.5</v>
      </c>
      <c r="AC49" s="73">
        <f t="shared" si="9"/>
        <v>63.999999999999993</v>
      </c>
    </row>
    <row r="50" spans="1:29" x14ac:dyDescent="0.2">
      <c r="A50" s="119">
        <f t="shared" si="10"/>
        <v>34398</v>
      </c>
      <c r="B50" s="119">
        <v>16</v>
      </c>
      <c r="C50" s="136" t="s">
        <v>171</v>
      </c>
      <c r="D50" s="25">
        <v>1</v>
      </c>
      <c r="E50" s="16">
        <v>0.5</v>
      </c>
      <c r="F50" s="25">
        <v>1</v>
      </c>
      <c r="G50" s="25">
        <v>0</v>
      </c>
      <c r="H50" s="16">
        <v>1</v>
      </c>
      <c r="I50" s="16">
        <v>0.5</v>
      </c>
      <c r="J50" s="16"/>
      <c r="K50" s="16"/>
      <c r="L50" s="125"/>
      <c r="M50" s="125"/>
      <c r="N50" s="57">
        <f t="shared" si="11"/>
        <v>4</v>
      </c>
      <c r="O50" s="50">
        <f t="shared" si="7"/>
        <v>44.444444444444443</v>
      </c>
      <c r="Q50" s="16"/>
      <c r="R50" s="25"/>
      <c r="S50" s="25"/>
      <c r="T50" s="25"/>
      <c r="U50" s="16"/>
      <c r="V50" s="16"/>
      <c r="W50" s="16"/>
      <c r="X50" s="16"/>
      <c r="Y50" s="16"/>
      <c r="Z50" s="16"/>
      <c r="AA50" s="16"/>
      <c r="AB50" s="102">
        <f t="shared" si="8"/>
        <v>0</v>
      </c>
      <c r="AC50" s="73">
        <f t="shared" si="9"/>
        <v>20</v>
      </c>
    </row>
    <row r="51" spans="1:29" x14ac:dyDescent="0.2">
      <c r="A51" s="119">
        <f t="shared" si="10"/>
        <v>34398</v>
      </c>
      <c r="B51" s="119">
        <v>17</v>
      </c>
      <c r="C51" s="136" t="s">
        <v>172</v>
      </c>
      <c r="D51" s="25">
        <v>1</v>
      </c>
      <c r="E51" s="16">
        <v>1</v>
      </c>
      <c r="F51" s="25">
        <v>1</v>
      </c>
      <c r="G51" s="25">
        <v>1</v>
      </c>
      <c r="H51" s="16">
        <v>1</v>
      </c>
      <c r="I51" s="16">
        <v>1</v>
      </c>
      <c r="J51" s="16">
        <v>1</v>
      </c>
      <c r="K51" s="16">
        <v>1</v>
      </c>
      <c r="L51" s="125">
        <v>0.5</v>
      </c>
      <c r="M51" s="125">
        <v>0.3</v>
      </c>
      <c r="N51" s="57">
        <f t="shared" si="11"/>
        <v>8.8000000000000007</v>
      </c>
      <c r="O51" s="50">
        <f t="shared" si="7"/>
        <v>97.777777777777786</v>
      </c>
      <c r="Q51" s="16">
        <v>1</v>
      </c>
      <c r="R51" s="25"/>
      <c r="S51" s="25">
        <v>0.5</v>
      </c>
      <c r="T51" s="25"/>
      <c r="U51" s="16"/>
      <c r="V51" s="16"/>
      <c r="W51" s="16"/>
      <c r="X51" s="16"/>
      <c r="Y51" s="16"/>
      <c r="Z51" s="16"/>
      <c r="AA51" s="16"/>
      <c r="AB51" s="102">
        <f t="shared" si="8"/>
        <v>1.5</v>
      </c>
      <c r="AC51" s="73">
        <f t="shared" si="9"/>
        <v>51.5</v>
      </c>
    </row>
    <row r="52" spans="1:29" x14ac:dyDescent="0.2">
      <c r="A52" s="148">
        <f t="shared" si="10"/>
        <v>34398</v>
      </c>
      <c r="B52" s="126">
        <v>18</v>
      </c>
      <c r="C52" s="111" t="s">
        <v>173</v>
      </c>
      <c r="D52" s="25">
        <v>1</v>
      </c>
      <c r="E52" s="16">
        <v>1</v>
      </c>
      <c r="F52" s="25">
        <v>1</v>
      </c>
      <c r="G52" s="25">
        <v>0</v>
      </c>
      <c r="H52" s="16">
        <v>1</v>
      </c>
      <c r="I52" s="16">
        <v>1</v>
      </c>
      <c r="J52" s="16">
        <v>1</v>
      </c>
      <c r="K52" s="16">
        <v>1</v>
      </c>
      <c r="L52" s="125">
        <v>0</v>
      </c>
      <c r="M52" s="125">
        <v>0</v>
      </c>
      <c r="N52" s="57">
        <f t="shared" si="11"/>
        <v>7</v>
      </c>
      <c r="O52" s="50">
        <f t="shared" si="7"/>
        <v>77.777777777777786</v>
      </c>
      <c r="Q52" s="16">
        <v>1</v>
      </c>
      <c r="R52" s="25">
        <v>1</v>
      </c>
      <c r="S52" s="25">
        <v>0.5</v>
      </c>
      <c r="T52" s="25">
        <v>1</v>
      </c>
      <c r="U52" s="16">
        <v>0.75</v>
      </c>
      <c r="V52" s="16"/>
      <c r="W52" s="16"/>
      <c r="X52" s="16"/>
      <c r="Y52" s="16"/>
      <c r="Z52" s="16"/>
      <c r="AA52" s="16"/>
      <c r="AB52" s="102">
        <f t="shared" si="8"/>
        <v>4.25</v>
      </c>
      <c r="AC52" s="73">
        <f t="shared" si="9"/>
        <v>56.25</v>
      </c>
    </row>
    <row r="53" spans="1:29" x14ac:dyDescent="0.2">
      <c r="A53" s="148">
        <f t="shared" si="10"/>
        <v>34398</v>
      </c>
      <c r="B53" s="126">
        <v>19</v>
      </c>
      <c r="C53" s="111" t="s">
        <v>174</v>
      </c>
      <c r="D53" s="25">
        <v>1</v>
      </c>
      <c r="E53" s="16">
        <v>0</v>
      </c>
      <c r="F53" s="25">
        <v>1</v>
      </c>
      <c r="G53" s="25">
        <v>0</v>
      </c>
      <c r="H53" s="16">
        <v>1</v>
      </c>
      <c r="I53" s="16">
        <v>0</v>
      </c>
      <c r="J53" s="16">
        <v>1</v>
      </c>
      <c r="K53" s="16">
        <v>1</v>
      </c>
      <c r="L53" s="125">
        <v>0</v>
      </c>
      <c r="M53" s="125">
        <v>0</v>
      </c>
      <c r="N53" s="57">
        <f t="shared" si="11"/>
        <v>5</v>
      </c>
      <c r="O53" s="50">
        <f t="shared" si="7"/>
        <v>55.555555555555557</v>
      </c>
      <c r="Q53" s="16">
        <v>1</v>
      </c>
      <c r="R53" s="25">
        <v>1</v>
      </c>
      <c r="S53" s="25">
        <v>0.5</v>
      </c>
      <c r="T53" s="25">
        <v>1</v>
      </c>
      <c r="U53" s="16">
        <v>1</v>
      </c>
      <c r="V53" s="16"/>
      <c r="W53" s="16"/>
      <c r="X53" s="16"/>
      <c r="Y53" s="16"/>
      <c r="Z53" s="16"/>
      <c r="AA53" s="16"/>
      <c r="AB53" s="102">
        <f t="shared" si="8"/>
        <v>4.5</v>
      </c>
      <c r="AC53" s="73">
        <f t="shared" si="9"/>
        <v>47.5</v>
      </c>
    </row>
    <row r="54" spans="1:29" x14ac:dyDescent="0.2">
      <c r="A54" s="148">
        <f t="shared" si="10"/>
        <v>34398</v>
      </c>
      <c r="B54" s="126">
        <v>20</v>
      </c>
      <c r="C54" s="111" t="s">
        <v>175</v>
      </c>
      <c r="D54" s="25">
        <v>1</v>
      </c>
      <c r="E54" s="16">
        <v>0.5</v>
      </c>
      <c r="F54" s="25">
        <v>1</v>
      </c>
      <c r="G54" s="25">
        <v>0.5</v>
      </c>
      <c r="H54" s="16">
        <v>1</v>
      </c>
      <c r="I54" s="16">
        <v>1</v>
      </c>
      <c r="J54" s="16">
        <v>1</v>
      </c>
      <c r="K54" s="16">
        <v>1</v>
      </c>
      <c r="L54" s="125">
        <v>0</v>
      </c>
      <c r="M54" s="125">
        <v>0.1</v>
      </c>
      <c r="N54" s="57">
        <f t="shared" si="11"/>
        <v>7.1</v>
      </c>
      <c r="O54" s="50">
        <f t="shared" si="7"/>
        <v>78.888888888888886</v>
      </c>
      <c r="Q54" s="16">
        <v>1</v>
      </c>
      <c r="R54" s="25">
        <v>1</v>
      </c>
      <c r="S54" s="25">
        <v>0.5</v>
      </c>
      <c r="T54" s="25">
        <v>1</v>
      </c>
      <c r="U54" s="16">
        <v>1</v>
      </c>
      <c r="V54" s="16"/>
      <c r="W54" s="16"/>
      <c r="X54" s="16"/>
      <c r="Y54" s="16"/>
      <c r="Z54" s="16"/>
      <c r="AA54" s="16"/>
      <c r="AB54" s="102">
        <f t="shared" si="8"/>
        <v>4.5</v>
      </c>
      <c r="AC54" s="73">
        <f t="shared" si="9"/>
        <v>57.999999999999993</v>
      </c>
    </row>
    <row r="55" spans="1:29" x14ac:dyDescent="0.2">
      <c r="A55" s="148">
        <f t="shared" si="10"/>
        <v>34398</v>
      </c>
      <c r="B55" s="126">
        <v>21</v>
      </c>
      <c r="C55" s="111" t="s">
        <v>176</v>
      </c>
      <c r="D55" s="25">
        <v>1</v>
      </c>
      <c r="E55" s="16">
        <v>0.5</v>
      </c>
      <c r="F55" s="25">
        <v>1</v>
      </c>
      <c r="G55" s="25">
        <v>0</v>
      </c>
      <c r="H55" s="16">
        <v>1</v>
      </c>
      <c r="I55" s="16">
        <v>1</v>
      </c>
      <c r="J55" s="16"/>
      <c r="K55" s="16"/>
      <c r="L55" s="125"/>
      <c r="M55" s="125"/>
      <c r="N55" s="57">
        <f t="shared" si="11"/>
        <v>4.5</v>
      </c>
      <c r="O55" s="50">
        <f t="shared" si="7"/>
        <v>50</v>
      </c>
      <c r="Q55" s="16">
        <v>1</v>
      </c>
      <c r="R55" s="25"/>
      <c r="S55" s="25">
        <v>0.5</v>
      </c>
      <c r="T55" s="25"/>
      <c r="U55" s="16"/>
      <c r="V55" s="16"/>
      <c r="W55" s="16"/>
      <c r="X55" s="16"/>
      <c r="Y55" s="16"/>
      <c r="Z55" s="16"/>
      <c r="AA55" s="16"/>
      <c r="AB55" s="102">
        <f t="shared" si="8"/>
        <v>1.5</v>
      </c>
      <c r="AC55" s="73">
        <f t="shared" si="9"/>
        <v>30</v>
      </c>
    </row>
    <row r="56" spans="1:29" x14ac:dyDescent="0.2">
      <c r="A56" s="148">
        <f t="shared" si="10"/>
        <v>34398</v>
      </c>
      <c r="B56" s="126">
        <v>22</v>
      </c>
      <c r="C56" s="111" t="s">
        <v>177</v>
      </c>
      <c r="D56" s="25"/>
      <c r="E56" s="16"/>
      <c r="F56" s="25"/>
      <c r="G56" s="25"/>
      <c r="H56" s="16"/>
      <c r="I56" s="16"/>
      <c r="J56" s="16">
        <v>1</v>
      </c>
      <c r="K56" s="16">
        <v>0</v>
      </c>
      <c r="L56" s="125">
        <v>0</v>
      </c>
      <c r="M56" s="125">
        <v>0</v>
      </c>
      <c r="N56" s="57">
        <f t="shared" si="11"/>
        <v>1</v>
      </c>
      <c r="O56" s="50">
        <f t="shared" si="7"/>
        <v>11.111111111111111</v>
      </c>
      <c r="Q56" s="16"/>
      <c r="R56" s="25"/>
      <c r="S56" s="25"/>
      <c r="T56" s="25">
        <v>0</v>
      </c>
      <c r="U56" s="16">
        <v>0</v>
      </c>
      <c r="V56" s="16"/>
      <c r="W56" s="16"/>
      <c r="X56" s="16"/>
      <c r="Y56" s="16"/>
      <c r="Z56" s="16"/>
      <c r="AA56" s="16"/>
      <c r="AB56" s="102">
        <f t="shared" si="8"/>
        <v>0</v>
      </c>
      <c r="AC56" s="73">
        <f t="shared" si="9"/>
        <v>5</v>
      </c>
    </row>
    <row r="57" spans="1:29" x14ac:dyDescent="0.2">
      <c r="A57" s="148">
        <f t="shared" si="10"/>
        <v>34398</v>
      </c>
      <c r="B57" s="126">
        <v>23</v>
      </c>
      <c r="C57" s="111" t="s">
        <v>178</v>
      </c>
      <c r="D57" s="25">
        <v>1</v>
      </c>
      <c r="E57" s="16">
        <v>0.5</v>
      </c>
      <c r="F57" s="25">
        <v>1</v>
      </c>
      <c r="G57" s="25">
        <v>1</v>
      </c>
      <c r="H57" s="16">
        <v>1</v>
      </c>
      <c r="I57" s="16">
        <v>0.5</v>
      </c>
      <c r="J57" s="16">
        <v>1</v>
      </c>
      <c r="K57" s="16">
        <v>1</v>
      </c>
      <c r="L57" s="125">
        <v>0</v>
      </c>
      <c r="M57" s="125">
        <v>0</v>
      </c>
      <c r="N57" s="57">
        <f t="shared" si="11"/>
        <v>7</v>
      </c>
      <c r="O57" s="50">
        <f t="shared" si="7"/>
        <v>77.777777777777786</v>
      </c>
      <c r="Q57" s="16">
        <v>1</v>
      </c>
      <c r="R57" s="25">
        <v>1</v>
      </c>
      <c r="S57" s="25">
        <v>0.5</v>
      </c>
      <c r="T57" s="25">
        <v>1</v>
      </c>
      <c r="U57" s="16">
        <v>1</v>
      </c>
      <c r="V57" s="16"/>
      <c r="W57" s="16"/>
      <c r="X57" s="16"/>
      <c r="Y57" s="16"/>
      <c r="Z57" s="16"/>
      <c r="AA57" s="16"/>
      <c r="AB57" s="102">
        <f t="shared" si="8"/>
        <v>4.5</v>
      </c>
      <c r="AC57" s="73">
        <f t="shared" si="9"/>
        <v>57.5</v>
      </c>
    </row>
    <row r="58" spans="1:29" x14ac:dyDescent="0.2">
      <c r="A58" s="148">
        <f t="shared" si="10"/>
        <v>34398</v>
      </c>
      <c r="B58" s="126">
        <v>24</v>
      </c>
      <c r="C58" s="111" t="s">
        <v>179</v>
      </c>
      <c r="D58" s="25">
        <v>1</v>
      </c>
      <c r="E58" s="16">
        <v>1</v>
      </c>
      <c r="F58" s="25">
        <v>1</v>
      </c>
      <c r="G58" s="25">
        <v>0</v>
      </c>
      <c r="H58" s="16">
        <v>1</v>
      </c>
      <c r="I58" s="16">
        <v>0.5</v>
      </c>
      <c r="J58" s="16">
        <v>1</v>
      </c>
      <c r="K58" s="16">
        <v>0.5</v>
      </c>
      <c r="L58" s="125">
        <v>0</v>
      </c>
      <c r="M58" s="125">
        <v>0</v>
      </c>
      <c r="N58" s="57">
        <f t="shared" si="11"/>
        <v>6</v>
      </c>
      <c r="O58" s="50">
        <f t="shared" si="7"/>
        <v>66.666666666666671</v>
      </c>
      <c r="Q58" s="16">
        <v>1</v>
      </c>
      <c r="R58" s="25">
        <v>1</v>
      </c>
      <c r="S58" s="25">
        <v>0.5</v>
      </c>
      <c r="T58" s="25">
        <v>1</v>
      </c>
      <c r="U58" s="16">
        <v>0.75</v>
      </c>
      <c r="V58" s="16"/>
      <c r="W58" s="16"/>
      <c r="X58" s="16"/>
      <c r="Y58" s="16"/>
      <c r="Z58" s="16"/>
      <c r="AA58" s="16"/>
      <c r="AB58" s="102">
        <f t="shared" si="8"/>
        <v>4.25</v>
      </c>
      <c r="AC58" s="73">
        <f t="shared" si="9"/>
        <v>51.25</v>
      </c>
    </row>
    <row r="59" spans="1:29" x14ac:dyDescent="0.2">
      <c r="A59" s="148">
        <f t="shared" si="10"/>
        <v>34398</v>
      </c>
      <c r="B59" s="126">
        <v>25</v>
      </c>
      <c r="C59" s="111" t="s">
        <v>180</v>
      </c>
      <c r="D59" s="25">
        <v>1</v>
      </c>
      <c r="E59" s="16">
        <v>0</v>
      </c>
      <c r="F59" s="25">
        <v>1</v>
      </c>
      <c r="G59" s="25">
        <v>1</v>
      </c>
      <c r="H59" s="16">
        <v>1</v>
      </c>
      <c r="I59" s="16">
        <v>1</v>
      </c>
      <c r="J59" s="16">
        <v>1</v>
      </c>
      <c r="K59" s="16">
        <v>1</v>
      </c>
      <c r="L59" s="125">
        <v>0</v>
      </c>
      <c r="M59" s="125">
        <v>0</v>
      </c>
      <c r="N59" s="57">
        <f t="shared" si="11"/>
        <v>7</v>
      </c>
      <c r="O59" s="50">
        <f t="shared" si="7"/>
        <v>77.777777777777786</v>
      </c>
      <c r="Q59" s="16">
        <v>1</v>
      </c>
      <c r="R59" s="25"/>
      <c r="S59" s="25">
        <v>1</v>
      </c>
      <c r="T59" s="25">
        <v>1</v>
      </c>
      <c r="U59" s="16">
        <v>0.75</v>
      </c>
      <c r="V59" s="16"/>
      <c r="W59" s="16"/>
      <c r="X59" s="16"/>
      <c r="Y59" s="16"/>
      <c r="Z59" s="16"/>
      <c r="AA59" s="16"/>
      <c r="AB59" s="102">
        <f t="shared" si="8"/>
        <v>3.75</v>
      </c>
      <c r="AC59" s="73">
        <f t="shared" si="9"/>
        <v>53.75</v>
      </c>
    </row>
    <row r="60" spans="1:29" x14ac:dyDescent="0.2">
      <c r="A60" s="148">
        <f>A94</f>
        <v>34398</v>
      </c>
      <c r="B60" s="140">
        <v>26</v>
      </c>
      <c r="C60" s="111" t="s">
        <v>181</v>
      </c>
      <c r="D60" s="25">
        <v>1</v>
      </c>
      <c r="E60" s="16">
        <v>1</v>
      </c>
      <c r="F60" s="25">
        <v>1</v>
      </c>
      <c r="G60" s="25">
        <v>1</v>
      </c>
      <c r="H60" s="16">
        <v>1</v>
      </c>
      <c r="I60" s="16">
        <v>1</v>
      </c>
      <c r="J60" s="16">
        <v>1</v>
      </c>
      <c r="K60" s="16">
        <v>1</v>
      </c>
      <c r="L60" s="125">
        <v>0</v>
      </c>
      <c r="M60" s="125">
        <v>0.4</v>
      </c>
      <c r="N60" s="57">
        <f t="shared" si="11"/>
        <v>8.4</v>
      </c>
      <c r="O60" s="50">
        <f t="shared" si="7"/>
        <v>93.333333333333343</v>
      </c>
      <c r="Q60" s="16">
        <v>1</v>
      </c>
      <c r="R60" s="25">
        <v>1</v>
      </c>
      <c r="S60" s="25">
        <v>1</v>
      </c>
      <c r="T60" s="25">
        <v>1</v>
      </c>
      <c r="U60" s="16">
        <v>0.75</v>
      </c>
      <c r="V60" s="16"/>
      <c r="W60" s="16"/>
      <c r="X60" s="16"/>
      <c r="Y60" s="16"/>
      <c r="Z60" s="16"/>
      <c r="AA60" s="16"/>
      <c r="AB60" s="102">
        <f t="shared" si="8"/>
        <v>4.75</v>
      </c>
      <c r="AC60" s="73">
        <f t="shared" si="9"/>
        <v>65.75</v>
      </c>
    </row>
    <row r="61" spans="1:29" x14ac:dyDescent="0.2">
      <c r="A61" s="148">
        <f t="shared" si="10"/>
        <v>34398</v>
      </c>
      <c r="B61" s="140">
        <v>27</v>
      </c>
      <c r="C61" s="111" t="s">
        <v>200</v>
      </c>
      <c r="D61" s="25">
        <v>1</v>
      </c>
      <c r="E61" s="16">
        <v>0.5</v>
      </c>
      <c r="F61" s="25">
        <v>1</v>
      </c>
      <c r="G61" s="25">
        <v>1</v>
      </c>
      <c r="H61" s="16">
        <v>1</v>
      </c>
      <c r="I61" s="16">
        <v>1</v>
      </c>
      <c r="J61" s="16">
        <v>1</v>
      </c>
      <c r="K61" s="16">
        <v>1</v>
      </c>
      <c r="L61" s="125">
        <v>1</v>
      </c>
      <c r="M61" s="125">
        <v>0.4</v>
      </c>
      <c r="N61" s="57">
        <f t="shared" si="11"/>
        <v>8.9</v>
      </c>
      <c r="O61" s="50">
        <f t="shared" si="7"/>
        <v>98.8888888888889</v>
      </c>
      <c r="Q61" s="16">
        <v>1</v>
      </c>
      <c r="R61" s="25">
        <v>1</v>
      </c>
      <c r="S61" s="25">
        <v>0.5</v>
      </c>
      <c r="T61" s="25">
        <v>1</v>
      </c>
      <c r="U61" s="16">
        <v>0.5</v>
      </c>
      <c r="V61" s="16"/>
      <c r="W61" s="16"/>
      <c r="X61" s="16"/>
      <c r="Y61" s="16"/>
      <c r="Z61" s="16"/>
      <c r="AA61" s="16"/>
      <c r="AB61" s="102">
        <f t="shared" si="8"/>
        <v>4</v>
      </c>
      <c r="AC61" s="73">
        <f t="shared" si="9"/>
        <v>64.5</v>
      </c>
    </row>
    <row r="62" spans="1:29" x14ac:dyDescent="0.2">
      <c r="A62" s="148">
        <f t="shared" si="10"/>
        <v>34398</v>
      </c>
      <c r="B62" s="140">
        <v>28</v>
      </c>
      <c r="C62" s="111" t="s">
        <v>182</v>
      </c>
      <c r="D62" s="25">
        <v>1</v>
      </c>
      <c r="E62" s="16">
        <v>1</v>
      </c>
      <c r="F62" s="25">
        <v>1</v>
      </c>
      <c r="G62" s="25">
        <v>1</v>
      </c>
      <c r="H62" s="16">
        <v>1</v>
      </c>
      <c r="I62" s="16">
        <v>0.5</v>
      </c>
      <c r="J62" s="16"/>
      <c r="K62" s="16"/>
      <c r="L62" s="125"/>
      <c r="M62" s="125"/>
      <c r="N62" s="57">
        <f t="shared" si="11"/>
        <v>5.5</v>
      </c>
      <c r="O62" s="50">
        <f t="shared" si="7"/>
        <v>61.111111111111114</v>
      </c>
      <c r="Q62" s="16">
        <v>1</v>
      </c>
      <c r="R62" s="25"/>
      <c r="S62" s="25">
        <v>0.5</v>
      </c>
      <c r="T62" s="25">
        <v>1</v>
      </c>
      <c r="U62" s="16">
        <v>0.5</v>
      </c>
      <c r="V62" s="16"/>
      <c r="W62" s="16"/>
      <c r="X62" s="16"/>
      <c r="Y62" s="16"/>
      <c r="Z62" s="16"/>
      <c r="AA62" s="16"/>
      <c r="AB62" s="102">
        <f t="shared" si="8"/>
        <v>3</v>
      </c>
      <c r="AC62" s="73">
        <f t="shared" si="9"/>
        <v>42.5</v>
      </c>
    </row>
    <row r="63" spans="1:29" x14ac:dyDescent="0.2">
      <c r="A63" s="148">
        <f t="shared" si="10"/>
        <v>34398</v>
      </c>
      <c r="B63" s="140">
        <v>29</v>
      </c>
      <c r="C63" s="111" t="s">
        <v>183</v>
      </c>
      <c r="D63" s="25">
        <v>1</v>
      </c>
      <c r="E63" s="16">
        <v>0</v>
      </c>
      <c r="F63" s="25">
        <v>1</v>
      </c>
      <c r="G63" s="25">
        <v>0</v>
      </c>
      <c r="H63" s="16">
        <v>1</v>
      </c>
      <c r="I63" s="16">
        <v>0.5</v>
      </c>
      <c r="J63" s="16">
        <v>1</v>
      </c>
      <c r="K63" s="16">
        <v>0.5</v>
      </c>
      <c r="L63" s="125">
        <v>1</v>
      </c>
      <c r="M63" s="125">
        <v>0.5</v>
      </c>
      <c r="N63" s="57">
        <f t="shared" si="11"/>
        <v>6.5</v>
      </c>
      <c r="O63" s="50">
        <f t="shared" si="7"/>
        <v>72.222222222222229</v>
      </c>
      <c r="Q63" s="16">
        <v>1</v>
      </c>
      <c r="R63" s="25">
        <v>1</v>
      </c>
      <c r="S63" s="25">
        <v>1</v>
      </c>
      <c r="T63" s="25">
        <v>1</v>
      </c>
      <c r="U63" s="16">
        <v>0.5</v>
      </c>
      <c r="V63" s="16"/>
      <c r="W63" s="16"/>
      <c r="X63" s="16"/>
      <c r="Y63" s="16"/>
      <c r="Z63" s="16"/>
      <c r="AA63" s="16"/>
      <c r="AB63" s="102">
        <f t="shared" si="8"/>
        <v>4.5</v>
      </c>
      <c r="AC63" s="73">
        <f t="shared" si="9"/>
        <v>55</v>
      </c>
    </row>
    <row r="64" spans="1:29" x14ac:dyDescent="0.2">
      <c r="A64" s="148">
        <f t="shared" si="10"/>
        <v>34398</v>
      </c>
      <c r="B64" s="140">
        <v>30</v>
      </c>
      <c r="C64" s="111" t="s">
        <v>184</v>
      </c>
      <c r="D64" s="25">
        <v>1</v>
      </c>
      <c r="E64" s="16">
        <v>0.5</v>
      </c>
      <c r="F64" s="25">
        <v>1</v>
      </c>
      <c r="G64" s="25">
        <v>0.5</v>
      </c>
      <c r="H64" s="16">
        <v>1</v>
      </c>
      <c r="I64" s="16">
        <v>0.5</v>
      </c>
      <c r="J64" s="16">
        <v>1</v>
      </c>
      <c r="K64" s="16">
        <v>0.5</v>
      </c>
      <c r="L64" s="125">
        <v>0</v>
      </c>
      <c r="M64" s="125">
        <v>0</v>
      </c>
      <c r="N64" s="57">
        <f t="shared" si="11"/>
        <v>6</v>
      </c>
      <c r="O64" s="50">
        <f t="shared" si="7"/>
        <v>66.666666666666671</v>
      </c>
      <c r="Q64" s="16">
        <v>1</v>
      </c>
      <c r="R64" s="25">
        <v>1</v>
      </c>
      <c r="S64" s="25">
        <v>0.5</v>
      </c>
      <c r="T64" s="25">
        <v>1</v>
      </c>
      <c r="U64" s="16">
        <v>0.5</v>
      </c>
      <c r="V64" s="16"/>
      <c r="W64" s="16"/>
      <c r="X64" s="16"/>
      <c r="Y64" s="16"/>
      <c r="Z64" s="16"/>
      <c r="AA64" s="16"/>
      <c r="AB64" s="102">
        <f t="shared" si="8"/>
        <v>4</v>
      </c>
      <c r="AC64" s="73">
        <f t="shared" si="9"/>
        <v>50</v>
      </c>
    </row>
    <row r="65" spans="1:29" x14ac:dyDescent="0.2">
      <c r="A65" s="119">
        <f t="shared" si="10"/>
        <v>34398</v>
      </c>
      <c r="B65" s="119">
        <v>31</v>
      </c>
      <c r="C65" s="136" t="s">
        <v>185</v>
      </c>
      <c r="D65" s="25">
        <v>1</v>
      </c>
      <c r="E65" s="16">
        <v>1</v>
      </c>
      <c r="F65" s="25">
        <v>1</v>
      </c>
      <c r="G65" s="25">
        <v>1</v>
      </c>
      <c r="H65" s="16">
        <v>1</v>
      </c>
      <c r="I65" s="16">
        <v>1</v>
      </c>
      <c r="J65" s="16">
        <v>1</v>
      </c>
      <c r="K65" s="16">
        <v>1</v>
      </c>
      <c r="L65" s="125">
        <v>0.4</v>
      </c>
      <c r="M65" s="125">
        <v>0</v>
      </c>
      <c r="N65" s="57">
        <f t="shared" si="11"/>
        <v>8.4</v>
      </c>
      <c r="O65" s="50">
        <f t="shared" si="7"/>
        <v>93.333333333333343</v>
      </c>
      <c r="Q65" s="16">
        <v>1</v>
      </c>
      <c r="R65" s="25"/>
      <c r="S65" s="25">
        <v>1</v>
      </c>
      <c r="T65" s="25"/>
      <c r="U65" s="16"/>
      <c r="V65" s="16"/>
      <c r="W65" s="16"/>
      <c r="X65" s="16"/>
      <c r="Y65" s="16"/>
      <c r="Z65" s="16"/>
      <c r="AA65" s="16"/>
      <c r="AB65" s="102">
        <f t="shared" si="8"/>
        <v>2</v>
      </c>
      <c r="AC65" s="73">
        <f t="shared" si="9"/>
        <v>52</v>
      </c>
    </row>
    <row r="94" spans="1:29" x14ac:dyDescent="0.2">
      <c r="A94" s="126">
        <f>A59</f>
        <v>34398</v>
      </c>
      <c r="B94" s="126">
        <v>26</v>
      </c>
      <c r="C94" s="98" t="s">
        <v>186</v>
      </c>
      <c r="D94" s="25">
        <v>1</v>
      </c>
      <c r="E94" s="16">
        <v>0.5</v>
      </c>
      <c r="F94" s="25"/>
      <c r="G94" s="25"/>
      <c r="H94" s="16"/>
      <c r="I94" s="16"/>
      <c r="J94" s="16"/>
      <c r="K94" s="16"/>
      <c r="L94" s="125"/>
      <c r="M94" s="125"/>
      <c r="N94" s="57">
        <f>SUM(D94:M94)</f>
        <v>1.5</v>
      </c>
      <c r="O94" s="50">
        <f>N94*10</f>
        <v>15</v>
      </c>
      <c r="Q94" s="16"/>
      <c r="R94" s="25"/>
      <c r="S94" s="25"/>
      <c r="T94" s="25"/>
      <c r="U94" s="16"/>
      <c r="V94" s="16"/>
      <c r="W94" s="16"/>
      <c r="X94" s="16"/>
      <c r="Y94" s="16"/>
      <c r="Z94" s="16"/>
      <c r="AA94" s="16"/>
      <c r="AB94" s="102"/>
      <c r="AC94" s="73"/>
    </row>
  </sheetData>
  <sortState ref="A4:BE34">
    <sortCondition ref="C4:C34"/>
  </sortState>
  <mergeCells count="8">
    <mergeCell ref="D2:E2"/>
    <mergeCell ref="F2:G2"/>
    <mergeCell ref="H2:I2"/>
    <mergeCell ref="T1:U1"/>
    <mergeCell ref="T2:U2"/>
    <mergeCell ref="Q2:S2"/>
    <mergeCell ref="L3:M3"/>
    <mergeCell ref="J2:M2"/>
  </mergeCells>
  <phoneticPr fontId="0" type="noConversion"/>
  <pageMargins left="0.75" right="0.75" top="1" bottom="1" header="0.5" footer="0.5"/>
  <pageSetup scale="82" fitToHeight="2" orientation="landscape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workbookViewId="0">
      <pane xSplit="3" topLeftCell="D1" activePane="topRight" state="frozen"/>
      <selection pane="topRight" activeCell="A14" sqref="A14:C14"/>
    </sheetView>
  </sheetViews>
  <sheetFormatPr defaultRowHeight="12.75" x14ac:dyDescent="0.2"/>
  <cols>
    <col min="1" max="1" width="10.5703125" style="21" customWidth="1"/>
    <col min="2" max="2" width="4.140625" style="21" bestFit="1" customWidth="1"/>
    <col min="3" max="3" width="27.42578125" style="20" bestFit="1" customWidth="1"/>
    <col min="4" max="4" width="9.28515625" style="21" customWidth="1"/>
    <col min="5" max="5" width="12.7109375" style="21" customWidth="1"/>
    <col min="6" max="6" width="10.28515625" style="21" bestFit="1" customWidth="1"/>
    <col min="7" max="7" width="11.85546875" style="21" bestFit="1" customWidth="1"/>
    <col min="8" max="8" width="9.42578125" style="21" customWidth="1"/>
    <col min="9" max="12" width="9.28515625" style="21" customWidth="1"/>
    <col min="13" max="13" width="9.28515625" style="20" customWidth="1"/>
    <col min="14" max="14" width="9.140625" style="21" bestFit="1"/>
    <col min="15" max="15" width="8.7109375" style="21" customWidth="1"/>
    <col min="16" max="16" width="4" style="20" customWidth="1"/>
    <col min="17" max="17" width="7.7109375" style="20" customWidth="1"/>
    <col min="18" max="18" width="8" style="20" bestFit="1" customWidth="1"/>
    <col min="19" max="20" width="7.7109375" style="20" customWidth="1"/>
    <col min="21" max="21" width="10.5703125" style="20" customWidth="1"/>
    <col min="22" max="26" width="7.7109375" style="20" customWidth="1"/>
    <col min="27" max="28" width="9.140625" style="20"/>
    <col min="29" max="29" width="3.85546875" style="20" customWidth="1"/>
    <col min="30" max="30" width="9.140625" style="20"/>
    <col min="31" max="31" width="12.7109375" style="20" bestFit="1" customWidth="1"/>
    <col min="32" max="16384" width="9.140625" style="20"/>
  </cols>
  <sheetData>
    <row r="1" spans="1:8" x14ac:dyDescent="0.2">
      <c r="A1" s="131" t="s">
        <v>3</v>
      </c>
      <c r="B1" s="131" t="s">
        <v>39</v>
      </c>
      <c r="C1" s="3" t="s">
        <v>1</v>
      </c>
      <c r="D1" s="15"/>
      <c r="E1" s="15" t="s">
        <v>231</v>
      </c>
    </row>
    <row r="2" spans="1:8" x14ac:dyDescent="0.2">
      <c r="A2" s="131">
        <v>34397</v>
      </c>
      <c r="B2" s="51">
        <v>1</v>
      </c>
      <c r="C2" s="112" t="s">
        <v>158</v>
      </c>
      <c r="E2" s="21">
        <v>1</v>
      </c>
    </row>
    <row r="3" spans="1:8" x14ac:dyDescent="0.2">
      <c r="A3" s="131">
        <v>34397</v>
      </c>
      <c r="B3" s="116">
        <v>2</v>
      </c>
      <c r="C3" s="114" t="s">
        <v>131</v>
      </c>
    </row>
    <row r="4" spans="1:8" x14ac:dyDescent="0.2">
      <c r="A4" s="131">
        <v>34397</v>
      </c>
      <c r="B4" s="51">
        <v>3</v>
      </c>
      <c r="C4" s="114" t="s">
        <v>132</v>
      </c>
      <c r="H4" s="21">
        <v>1</v>
      </c>
    </row>
    <row r="5" spans="1:8" x14ac:dyDescent="0.2">
      <c r="A5" s="119">
        <v>34397</v>
      </c>
      <c r="B5" s="138">
        <v>4</v>
      </c>
      <c r="C5" s="139" t="s">
        <v>133</v>
      </c>
      <c r="E5" s="21">
        <v>1</v>
      </c>
    </row>
    <row r="6" spans="1:8" x14ac:dyDescent="0.2">
      <c r="A6" s="131">
        <v>34397</v>
      </c>
      <c r="B6" s="116">
        <v>5</v>
      </c>
      <c r="C6" s="114" t="s">
        <v>94</v>
      </c>
      <c r="E6" s="21">
        <v>1</v>
      </c>
    </row>
    <row r="7" spans="1:8" x14ac:dyDescent="0.2">
      <c r="A7" s="131">
        <v>34397</v>
      </c>
      <c r="B7" s="51">
        <v>6</v>
      </c>
      <c r="C7" s="118" t="s">
        <v>208</v>
      </c>
      <c r="E7" s="21">
        <v>1</v>
      </c>
      <c r="H7" s="21">
        <v>1</v>
      </c>
    </row>
    <row r="8" spans="1:8" x14ac:dyDescent="0.2">
      <c r="A8" s="131">
        <f>A7</f>
        <v>34397</v>
      </c>
      <c r="B8" s="116">
        <v>7</v>
      </c>
      <c r="C8" s="98" t="s">
        <v>204</v>
      </c>
      <c r="E8" s="21">
        <v>1</v>
      </c>
    </row>
    <row r="9" spans="1:8" x14ac:dyDescent="0.2">
      <c r="A9" s="131">
        <v>34397</v>
      </c>
      <c r="B9" s="116">
        <v>8</v>
      </c>
      <c r="C9" s="118" t="s">
        <v>210</v>
      </c>
    </row>
    <row r="10" spans="1:8" x14ac:dyDescent="0.2">
      <c r="A10" s="131">
        <v>34397</v>
      </c>
      <c r="B10" s="51">
        <v>9</v>
      </c>
      <c r="C10" s="114" t="s">
        <v>135</v>
      </c>
    </row>
    <row r="11" spans="1:8" x14ac:dyDescent="0.2">
      <c r="A11" s="131">
        <v>34397</v>
      </c>
      <c r="B11" s="116">
        <v>10</v>
      </c>
      <c r="C11" s="111" t="s">
        <v>165</v>
      </c>
      <c r="D11" s="21">
        <v>1</v>
      </c>
      <c r="E11" s="21">
        <v>1</v>
      </c>
    </row>
    <row r="12" spans="1:8" x14ac:dyDescent="0.2">
      <c r="A12" s="131">
        <v>34397</v>
      </c>
      <c r="B12" s="116">
        <v>11</v>
      </c>
      <c r="C12" s="118" t="s">
        <v>211</v>
      </c>
      <c r="E12" s="21">
        <v>1</v>
      </c>
    </row>
    <row r="13" spans="1:8" x14ac:dyDescent="0.2">
      <c r="A13" s="131">
        <v>34397</v>
      </c>
      <c r="B13" s="51">
        <v>12</v>
      </c>
      <c r="C13" s="114" t="s">
        <v>136</v>
      </c>
      <c r="H13" s="21">
        <v>1</v>
      </c>
    </row>
    <row r="14" spans="1:8" x14ac:dyDescent="0.2">
      <c r="A14" s="119">
        <v>34397</v>
      </c>
      <c r="B14" s="138">
        <v>13</v>
      </c>
      <c r="C14" s="139" t="s">
        <v>138</v>
      </c>
      <c r="E14" s="21">
        <v>1</v>
      </c>
      <c r="H14" s="21">
        <v>1</v>
      </c>
    </row>
    <row r="15" spans="1:8" x14ac:dyDescent="0.2">
      <c r="A15" s="131">
        <v>34397</v>
      </c>
      <c r="B15" s="116">
        <v>14</v>
      </c>
      <c r="C15" s="114" t="s">
        <v>139</v>
      </c>
      <c r="E15" s="21">
        <v>1</v>
      </c>
    </row>
    <row r="16" spans="1:8" x14ac:dyDescent="0.2">
      <c r="A16" s="131">
        <f>A15</f>
        <v>34397</v>
      </c>
      <c r="B16" s="51">
        <v>15</v>
      </c>
      <c r="C16" s="98" t="s">
        <v>189</v>
      </c>
      <c r="E16" s="21">
        <v>1</v>
      </c>
    </row>
    <row r="17" spans="1:8" x14ac:dyDescent="0.2">
      <c r="A17" s="119">
        <v>34397</v>
      </c>
      <c r="B17" s="138">
        <v>16</v>
      </c>
      <c r="C17" s="139" t="s">
        <v>195</v>
      </c>
      <c r="E17" s="21">
        <v>1</v>
      </c>
    </row>
    <row r="18" spans="1:8" x14ac:dyDescent="0.2">
      <c r="A18" s="131">
        <v>34397</v>
      </c>
      <c r="B18" s="116">
        <v>17</v>
      </c>
      <c r="C18" s="98" t="s">
        <v>188</v>
      </c>
    </row>
    <row r="19" spans="1:8" x14ac:dyDescent="0.2">
      <c r="A19" s="131">
        <v>34397</v>
      </c>
      <c r="B19" s="51">
        <v>18</v>
      </c>
      <c r="C19" s="118" t="s">
        <v>212</v>
      </c>
    </row>
    <row r="20" spans="1:8" x14ac:dyDescent="0.2">
      <c r="A20" s="131">
        <v>34397</v>
      </c>
      <c r="B20" s="116">
        <v>19</v>
      </c>
      <c r="C20" s="114" t="s">
        <v>196</v>
      </c>
      <c r="E20" s="21">
        <v>1</v>
      </c>
      <c r="H20" s="21">
        <v>1</v>
      </c>
    </row>
    <row r="21" spans="1:8" x14ac:dyDescent="0.2">
      <c r="A21" s="131">
        <v>34397</v>
      </c>
      <c r="B21" s="116">
        <v>20</v>
      </c>
      <c r="C21" s="114" t="s">
        <v>197</v>
      </c>
      <c r="E21" s="21">
        <v>1</v>
      </c>
    </row>
    <row r="22" spans="1:8" x14ac:dyDescent="0.2">
      <c r="A22" s="131">
        <v>34397</v>
      </c>
      <c r="B22" s="51">
        <v>21</v>
      </c>
      <c r="C22" s="114" t="s">
        <v>141</v>
      </c>
    </row>
    <row r="23" spans="1:8" x14ac:dyDescent="0.2">
      <c r="A23" s="131">
        <v>34397</v>
      </c>
      <c r="B23" s="116">
        <v>22</v>
      </c>
      <c r="C23" s="114" t="s">
        <v>142</v>
      </c>
      <c r="E23" s="21">
        <v>1</v>
      </c>
    </row>
    <row r="24" spans="1:8" x14ac:dyDescent="0.2">
      <c r="A24" s="131">
        <v>34397</v>
      </c>
      <c r="B24" s="51">
        <v>23</v>
      </c>
      <c r="C24" s="118" t="s">
        <v>209</v>
      </c>
      <c r="H24" s="21">
        <v>1</v>
      </c>
    </row>
    <row r="25" spans="1:8" x14ac:dyDescent="0.2">
      <c r="A25" s="131">
        <v>34397</v>
      </c>
      <c r="B25" s="116">
        <v>24</v>
      </c>
      <c r="C25" s="114" t="s">
        <v>144</v>
      </c>
      <c r="E25" s="21">
        <v>1</v>
      </c>
      <c r="H25" s="21">
        <v>1</v>
      </c>
    </row>
    <row r="26" spans="1:8" x14ac:dyDescent="0.2">
      <c r="A26" s="131">
        <v>34397</v>
      </c>
      <c r="B26" s="51">
        <v>25</v>
      </c>
      <c r="C26" s="98" t="s">
        <v>219</v>
      </c>
      <c r="E26" s="21">
        <v>1</v>
      </c>
      <c r="F26" s="21">
        <v>2</v>
      </c>
    </row>
    <row r="27" spans="1:8" x14ac:dyDescent="0.2">
      <c r="A27" s="131">
        <v>34397</v>
      </c>
      <c r="B27" s="116">
        <v>26</v>
      </c>
      <c r="C27" s="114" t="s">
        <v>145</v>
      </c>
      <c r="E27" s="21">
        <v>1</v>
      </c>
    </row>
    <row r="28" spans="1:8" x14ac:dyDescent="0.2">
      <c r="A28" s="131">
        <v>34397</v>
      </c>
      <c r="B28" s="51">
        <v>27</v>
      </c>
      <c r="C28" s="114" t="s">
        <v>148</v>
      </c>
      <c r="D28" s="21">
        <v>2</v>
      </c>
      <c r="E28" s="21">
        <v>1</v>
      </c>
      <c r="G28" s="21">
        <v>1</v>
      </c>
    </row>
    <row r="29" spans="1:8" x14ac:dyDescent="0.2">
      <c r="A29" s="131">
        <v>34397</v>
      </c>
      <c r="B29" s="116">
        <v>28</v>
      </c>
      <c r="C29" s="114" t="s">
        <v>149</v>
      </c>
      <c r="E29" s="21">
        <v>1</v>
      </c>
      <c r="H29" s="21">
        <v>1</v>
      </c>
    </row>
    <row r="30" spans="1:8" x14ac:dyDescent="0.2">
      <c r="A30" s="131">
        <v>34397</v>
      </c>
      <c r="B30" s="51">
        <v>29</v>
      </c>
      <c r="C30" s="114" t="s">
        <v>150</v>
      </c>
      <c r="E30" s="21">
        <v>1</v>
      </c>
    </row>
    <row r="31" spans="1:8" x14ac:dyDescent="0.2">
      <c r="A31" s="119">
        <v>34397</v>
      </c>
      <c r="B31" s="138">
        <v>30</v>
      </c>
      <c r="C31" s="139" t="s">
        <v>151</v>
      </c>
      <c r="E31" s="21">
        <v>1</v>
      </c>
    </row>
    <row r="32" spans="1:8" x14ac:dyDescent="0.2">
      <c r="A32" s="131">
        <v>34397</v>
      </c>
      <c r="B32" s="51">
        <v>31</v>
      </c>
      <c r="C32" s="114" t="s">
        <v>152</v>
      </c>
      <c r="E32" s="21">
        <v>1</v>
      </c>
      <c r="H32" s="21">
        <v>1</v>
      </c>
    </row>
    <row r="34" spans="1:8" x14ac:dyDescent="0.2">
      <c r="C34" s="20">
        <v>2</v>
      </c>
      <c r="D34" s="21" t="s">
        <v>218</v>
      </c>
    </row>
    <row r="35" spans="1:8" x14ac:dyDescent="0.2">
      <c r="F35" s="21" t="s">
        <v>232</v>
      </c>
    </row>
    <row r="36" spans="1:8" x14ac:dyDescent="0.2">
      <c r="C36" s="20">
        <v>1</v>
      </c>
      <c r="D36" s="21" t="s">
        <v>213</v>
      </c>
    </row>
    <row r="37" spans="1:8" x14ac:dyDescent="0.2">
      <c r="D37" s="21" t="s">
        <v>214</v>
      </c>
      <c r="G37" s="21" t="s">
        <v>253</v>
      </c>
    </row>
    <row r="39" spans="1:8" x14ac:dyDescent="0.2">
      <c r="H39" s="21" t="s">
        <v>258</v>
      </c>
    </row>
    <row r="42" spans="1:8" x14ac:dyDescent="0.2">
      <c r="A42" s="131" t="s">
        <v>3</v>
      </c>
      <c r="B42" s="131"/>
      <c r="C42" s="3" t="s">
        <v>1</v>
      </c>
      <c r="E42" s="21" t="s">
        <v>231</v>
      </c>
    </row>
    <row r="43" spans="1:8" x14ac:dyDescent="0.2">
      <c r="A43" s="131">
        <v>34398</v>
      </c>
      <c r="B43" s="131">
        <v>1</v>
      </c>
      <c r="C43" s="111" t="s">
        <v>228</v>
      </c>
      <c r="E43" s="21">
        <v>1</v>
      </c>
    </row>
    <row r="44" spans="1:8" x14ac:dyDescent="0.2">
      <c r="A44" s="131">
        <f t="shared" ref="A44:A73" si="0">A43</f>
        <v>34398</v>
      </c>
      <c r="B44" s="131">
        <v>2</v>
      </c>
      <c r="C44" s="111" t="s">
        <v>160</v>
      </c>
      <c r="D44" s="21">
        <v>1</v>
      </c>
      <c r="E44" s="21">
        <v>1</v>
      </c>
    </row>
    <row r="45" spans="1:8" x14ac:dyDescent="0.2">
      <c r="A45" s="131">
        <f t="shared" si="0"/>
        <v>34398</v>
      </c>
      <c r="B45" s="131">
        <v>3</v>
      </c>
      <c r="C45" s="111" t="s">
        <v>161</v>
      </c>
      <c r="D45" s="21">
        <v>1</v>
      </c>
      <c r="E45" s="21">
        <v>1</v>
      </c>
    </row>
    <row r="46" spans="1:8" x14ac:dyDescent="0.2">
      <c r="A46" s="131">
        <f t="shared" si="0"/>
        <v>34398</v>
      </c>
      <c r="B46" s="131">
        <v>4</v>
      </c>
      <c r="C46" s="111" t="s">
        <v>162</v>
      </c>
      <c r="E46" s="21">
        <v>0.5</v>
      </c>
    </row>
    <row r="47" spans="1:8" x14ac:dyDescent="0.2">
      <c r="A47" s="131">
        <f t="shared" si="0"/>
        <v>34398</v>
      </c>
      <c r="B47" s="131">
        <v>5</v>
      </c>
      <c r="C47" s="111" t="s">
        <v>198</v>
      </c>
      <c r="D47" s="21">
        <v>1</v>
      </c>
      <c r="E47" s="21">
        <v>1</v>
      </c>
    </row>
    <row r="48" spans="1:8" x14ac:dyDescent="0.2">
      <c r="A48" s="131">
        <f t="shared" si="0"/>
        <v>34398</v>
      </c>
      <c r="B48" s="131">
        <v>6</v>
      </c>
      <c r="C48" s="111" t="s">
        <v>163</v>
      </c>
      <c r="E48" s="21">
        <v>1</v>
      </c>
    </row>
    <row r="49" spans="1:6" x14ac:dyDescent="0.2">
      <c r="A49" s="131">
        <f t="shared" si="0"/>
        <v>34398</v>
      </c>
      <c r="B49" s="131">
        <v>7</v>
      </c>
      <c r="C49" s="98" t="s">
        <v>187</v>
      </c>
      <c r="D49" s="21">
        <v>1</v>
      </c>
      <c r="E49" s="21">
        <v>0.5</v>
      </c>
      <c r="F49" s="21">
        <v>-1</v>
      </c>
    </row>
    <row r="50" spans="1:6" x14ac:dyDescent="0.2">
      <c r="A50" s="131">
        <f t="shared" si="0"/>
        <v>34398</v>
      </c>
      <c r="B50" s="131">
        <v>8</v>
      </c>
      <c r="C50" s="111" t="s">
        <v>164</v>
      </c>
      <c r="E50" s="21">
        <v>1</v>
      </c>
    </row>
    <row r="51" spans="1:6" x14ac:dyDescent="0.2">
      <c r="A51" s="131">
        <f t="shared" si="0"/>
        <v>34398</v>
      </c>
      <c r="B51" s="131">
        <v>9</v>
      </c>
      <c r="C51" s="118" t="s">
        <v>134</v>
      </c>
      <c r="E51" s="21">
        <v>1</v>
      </c>
    </row>
    <row r="52" spans="1:6" x14ac:dyDescent="0.2">
      <c r="A52" s="131">
        <f t="shared" si="0"/>
        <v>34398</v>
      </c>
      <c r="B52" s="131">
        <v>10</v>
      </c>
      <c r="C52" s="111" t="s">
        <v>166</v>
      </c>
      <c r="E52" s="21">
        <v>1</v>
      </c>
    </row>
    <row r="53" spans="1:6" x14ac:dyDescent="0.2">
      <c r="A53" s="131">
        <f t="shared" si="0"/>
        <v>34398</v>
      </c>
      <c r="B53" s="131">
        <v>11</v>
      </c>
      <c r="C53" s="111" t="s">
        <v>167</v>
      </c>
    </row>
    <row r="54" spans="1:6" x14ac:dyDescent="0.2">
      <c r="A54" s="131">
        <f t="shared" si="0"/>
        <v>34398</v>
      </c>
      <c r="B54" s="131">
        <v>12</v>
      </c>
      <c r="C54" s="111" t="s">
        <v>199</v>
      </c>
    </row>
    <row r="55" spans="1:6" x14ac:dyDescent="0.2">
      <c r="A55" s="131">
        <f t="shared" si="0"/>
        <v>34398</v>
      </c>
      <c r="B55" s="131">
        <v>13</v>
      </c>
      <c r="C55" s="111" t="s">
        <v>168</v>
      </c>
      <c r="E55" s="21">
        <v>1</v>
      </c>
    </row>
    <row r="56" spans="1:6" x14ac:dyDescent="0.2">
      <c r="A56" s="131">
        <f t="shared" si="0"/>
        <v>34398</v>
      </c>
      <c r="B56" s="131">
        <v>14</v>
      </c>
      <c r="C56" s="111" t="s">
        <v>169</v>
      </c>
      <c r="E56" s="21">
        <v>0.5</v>
      </c>
    </row>
    <row r="57" spans="1:6" x14ac:dyDescent="0.2">
      <c r="A57" s="131">
        <f t="shared" si="0"/>
        <v>34398</v>
      </c>
      <c r="B57" s="131">
        <v>15</v>
      </c>
      <c r="C57" s="98" t="s">
        <v>93</v>
      </c>
      <c r="E57" s="21">
        <v>1</v>
      </c>
    </row>
    <row r="58" spans="1:6" x14ac:dyDescent="0.2">
      <c r="A58" s="119">
        <f t="shared" si="0"/>
        <v>34398</v>
      </c>
      <c r="B58" s="119">
        <v>16</v>
      </c>
      <c r="C58" s="136" t="s">
        <v>171</v>
      </c>
      <c r="E58" s="21">
        <v>1</v>
      </c>
    </row>
    <row r="59" spans="1:6" x14ac:dyDescent="0.2">
      <c r="A59" s="119">
        <f t="shared" si="0"/>
        <v>34398</v>
      </c>
      <c r="B59" s="119">
        <v>17</v>
      </c>
      <c r="C59" s="136" t="s">
        <v>172</v>
      </c>
    </row>
    <row r="60" spans="1:6" x14ac:dyDescent="0.2">
      <c r="A60" s="131">
        <f t="shared" si="0"/>
        <v>34398</v>
      </c>
      <c r="B60" s="131">
        <v>18</v>
      </c>
      <c r="C60" s="111" t="s">
        <v>173</v>
      </c>
      <c r="E60" s="21">
        <v>1</v>
      </c>
    </row>
    <row r="61" spans="1:6" x14ac:dyDescent="0.2">
      <c r="A61" s="131">
        <f t="shared" si="0"/>
        <v>34398</v>
      </c>
      <c r="B61" s="131">
        <v>19</v>
      </c>
      <c r="C61" s="111" t="s">
        <v>174</v>
      </c>
      <c r="E61" s="21">
        <v>1</v>
      </c>
    </row>
    <row r="62" spans="1:6" x14ac:dyDescent="0.2">
      <c r="A62" s="131">
        <f t="shared" si="0"/>
        <v>34398</v>
      </c>
      <c r="B62" s="131">
        <v>20</v>
      </c>
      <c r="C62" s="111" t="s">
        <v>175</v>
      </c>
      <c r="E62" s="21">
        <v>1</v>
      </c>
    </row>
    <row r="63" spans="1:6" x14ac:dyDescent="0.2">
      <c r="A63" s="131">
        <f t="shared" si="0"/>
        <v>34398</v>
      </c>
      <c r="B63" s="131">
        <v>21</v>
      </c>
      <c r="C63" s="111" t="s">
        <v>176</v>
      </c>
      <c r="E63" s="21">
        <v>1</v>
      </c>
    </row>
    <row r="64" spans="1:6" x14ac:dyDescent="0.2">
      <c r="A64" s="131">
        <f t="shared" si="0"/>
        <v>34398</v>
      </c>
      <c r="B64" s="131">
        <v>22</v>
      </c>
      <c r="C64" s="111" t="s">
        <v>177</v>
      </c>
      <c r="E64" s="21">
        <v>1</v>
      </c>
    </row>
    <row r="65" spans="1:6" x14ac:dyDescent="0.2">
      <c r="A65" s="131">
        <f t="shared" si="0"/>
        <v>34398</v>
      </c>
      <c r="B65" s="131">
        <v>23</v>
      </c>
      <c r="C65" s="111" t="s">
        <v>178</v>
      </c>
      <c r="E65" s="21">
        <v>1</v>
      </c>
    </row>
    <row r="66" spans="1:6" x14ac:dyDescent="0.2">
      <c r="A66" s="131">
        <f t="shared" si="0"/>
        <v>34398</v>
      </c>
      <c r="B66" s="131">
        <v>24</v>
      </c>
      <c r="C66" s="111" t="s">
        <v>179</v>
      </c>
      <c r="E66" s="21">
        <v>1</v>
      </c>
    </row>
    <row r="67" spans="1:6" x14ac:dyDescent="0.2">
      <c r="A67" s="131">
        <f t="shared" si="0"/>
        <v>34398</v>
      </c>
      <c r="B67" s="131">
        <v>25</v>
      </c>
      <c r="C67" s="111" t="s">
        <v>180</v>
      </c>
      <c r="E67" s="21">
        <v>1</v>
      </c>
    </row>
    <row r="68" spans="1:6" x14ac:dyDescent="0.2">
      <c r="A68" s="131">
        <f t="shared" si="0"/>
        <v>34398</v>
      </c>
      <c r="B68" s="131">
        <v>26</v>
      </c>
      <c r="C68" s="111" t="s">
        <v>181</v>
      </c>
      <c r="E68" s="21">
        <v>0</v>
      </c>
    </row>
    <row r="69" spans="1:6" x14ac:dyDescent="0.2">
      <c r="A69" s="131">
        <f t="shared" si="0"/>
        <v>34398</v>
      </c>
      <c r="B69" s="131">
        <v>27</v>
      </c>
      <c r="C69" s="111" t="s">
        <v>200</v>
      </c>
      <c r="E69" s="21">
        <v>1</v>
      </c>
    </row>
    <row r="70" spans="1:6" x14ac:dyDescent="0.2">
      <c r="A70" s="131">
        <f t="shared" si="0"/>
        <v>34398</v>
      </c>
      <c r="B70" s="131">
        <v>28</v>
      </c>
      <c r="C70" s="111" t="s">
        <v>182</v>
      </c>
      <c r="E70" s="21">
        <v>1</v>
      </c>
    </row>
    <row r="71" spans="1:6" x14ac:dyDescent="0.2">
      <c r="A71" s="131">
        <f t="shared" si="0"/>
        <v>34398</v>
      </c>
      <c r="B71" s="131">
        <v>29</v>
      </c>
      <c r="C71" s="111" t="s">
        <v>183</v>
      </c>
      <c r="E71" s="21">
        <v>1</v>
      </c>
    </row>
    <row r="72" spans="1:6" x14ac:dyDescent="0.2">
      <c r="A72" s="131">
        <f t="shared" si="0"/>
        <v>34398</v>
      </c>
      <c r="B72" s="131">
        <v>30</v>
      </c>
      <c r="C72" s="111" t="s">
        <v>184</v>
      </c>
      <c r="E72" s="21">
        <v>0.5</v>
      </c>
    </row>
    <row r="73" spans="1:6" x14ac:dyDescent="0.2">
      <c r="A73" s="119">
        <f t="shared" si="0"/>
        <v>34398</v>
      </c>
      <c r="B73" s="119">
        <v>31</v>
      </c>
      <c r="C73" s="136" t="s">
        <v>185</v>
      </c>
      <c r="D73" s="21">
        <v>1</v>
      </c>
      <c r="E73" s="21">
        <v>1</v>
      </c>
    </row>
    <row r="76" spans="1:6" x14ac:dyDescent="0.2">
      <c r="F76" s="21" t="s">
        <v>234</v>
      </c>
    </row>
    <row r="77" spans="1:6" x14ac:dyDescent="0.2">
      <c r="D77" s="21" t="s">
        <v>215</v>
      </c>
      <c r="F77" s="68">
        <v>40578</v>
      </c>
    </row>
    <row r="78" spans="1:6" x14ac:dyDescent="0.2">
      <c r="D78" s="21" t="s">
        <v>216</v>
      </c>
    </row>
    <row r="79" spans="1:6" x14ac:dyDescent="0.2">
      <c r="D79" s="21" t="s">
        <v>217</v>
      </c>
    </row>
  </sheetData>
  <phoneticPr fontId="0" type="noConversion"/>
  <pageMargins left="0.75" right="0.75" top="1" bottom="1" header="0.5" footer="0.5"/>
  <pageSetup scale="82" fitToHeight="2" orientation="landscape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3"/>
  <sheetViews>
    <sheetView zoomScaleNormal="100" workbookViewId="0">
      <pane xSplit="3" ySplit="1" topLeftCell="D42" activePane="bottomRight" state="frozen"/>
      <selection activeCell="P57" sqref="P57"/>
      <selection pane="topRight" activeCell="P57" sqref="P57"/>
      <selection pane="bottomLeft" activeCell="P57" sqref="P57"/>
      <selection pane="bottomRight" activeCell="S44" sqref="S44"/>
    </sheetView>
  </sheetViews>
  <sheetFormatPr defaultRowHeight="12.75" x14ac:dyDescent="0.2"/>
  <cols>
    <col min="1" max="1" width="9.140625" style="21"/>
    <col min="2" max="2" width="3.140625" style="21" bestFit="1" customWidth="1"/>
    <col min="3" max="3" width="29" style="20" bestFit="1" customWidth="1"/>
    <col min="4" max="6" width="9.140625" style="21"/>
    <col min="7" max="7" width="10.85546875" style="21" bestFit="1" customWidth="1"/>
    <col min="8" max="8" width="3.42578125" style="21" customWidth="1"/>
    <col min="9" max="9" width="9.140625" style="21"/>
    <col min="10" max="12" width="9.42578125" style="21" customWidth="1"/>
    <col min="13" max="14" width="9.140625" style="21"/>
    <col min="15" max="15" width="3.42578125" style="20" customWidth="1"/>
    <col min="16" max="16" width="9.140625" style="21"/>
    <col min="17" max="17" width="9.5703125" style="21" customWidth="1"/>
    <col min="18" max="19" width="9.140625" style="21"/>
    <col min="20" max="20" width="3.42578125" style="20" customWidth="1"/>
    <col min="21" max="24" width="9.140625" style="20"/>
    <col min="25" max="25" width="3.42578125" style="20" customWidth="1"/>
    <col min="26" max="29" width="9.140625" style="20"/>
    <col min="30" max="31" width="9.140625" style="21"/>
    <col min="32" max="32" width="3.85546875" style="20" customWidth="1"/>
    <col min="33" max="36" width="9.140625" style="20"/>
    <col min="37" max="37" width="4.28515625" style="20" customWidth="1"/>
    <col min="38" max="38" width="9.140625" style="20"/>
    <col min="39" max="40" width="9.28515625" style="20" bestFit="1" customWidth="1"/>
    <col min="41" max="41" width="9.140625" style="20"/>
    <col min="42" max="42" width="3.85546875" style="20" customWidth="1"/>
    <col min="43" max="46" width="9.140625" style="20"/>
    <col min="47" max="47" width="4.28515625" style="20" customWidth="1"/>
    <col min="48" max="16384" width="9.140625" style="20"/>
  </cols>
  <sheetData>
    <row r="1" spans="1:51" x14ac:dyDescent="0.2">
      <c r="A1" s="16" t="s">
        <v>3</v>
      </c>
      <c r="B1" s="16" t="s">
        <v>0</v>
      </c>
      <c r="C1" s="26" t="s">
        <v>1</v>
      </c>
      <c r="D1" s="16" t="s">
        <v>56</v>
      </c>
      <c r="E1" s="16" t="s">
        <v>9</v>
      </c>
      <c r="F1" s="16">
        <v>1</v>
      </c>
      <c r="G1" s="16" t="s">
        <v>58</v>
      </c>
      <c r="H1" s="16"/>
      <c r="I1" s="16" t="s">
        <v>57</v>
      </c>
      <c r="J1" s="16" t="s">
        <v>9</v>
      </c>
      <c r="K1" s="16">
        <v>0</v>
      </c>
      <c r="L1" s="16" t="s">
        <v>63</v>
      </c>
      <c r="M1" s="16" t="s">
        <v>59</v>
      </c>
      <c r="N1" s="16" t="s">
        <v>10</v>
      </c>
      <c r="P1" s="16" t="s">
        <v>26</v>
      </c>
      <c r="Q1" s="21" t="s">
        <v>9</v>
      </c>
      <c r="R1" s="16">
        <v>3</v>
      </c>
      <c r="S1" s="16" t="s">
        <v>11</v>
      </c>
      <c r="U1" s="16" t="s">
        <v>69</v>
      </c>
      <c r="V1" s="16" t="s">
        <v>9</v>
      </c>
      <c r="W1" s="16">
        <v>0</v>
      </c>
      <c r="X1" s="16" t="s">
        <v>71</v>
      </c>
      <c r="Z1" s="16" t="s">
        <v>70</v>
      </c>
      <c r="AA1" s="16" t="s">
        <v>9</v>
      </c>
      <c r="AB1" s="16">
        <v>0</v>
      </c>
      <c r="AC1" s="16" t="s">
        <v>72</v>
      </c>
      <c r="AD1" s="16" t="s">
        <v>59</v>
      </c>
      <c r="AE1" s="16" t="s">
        <v>14</v>
      </c>
      <c r="AG1" s="16" t="s">
        <v>27</v>
      </c>
      <c r="AH1" s="16" t="s">
        <v>9</v>
      </c>
      <c r="AI1" s="16">
        <v>3</v>
      </c>
      <c r="AJ1" s="16" t="s">
        <v>15</v>
      </c>
      <c r="AL1" s="16" t="s">
        <v>28</v>
      </c>
      <c r="AM1" s="16" t="s">
        <v>9</v>
      </c>
      <c r="AN1" s="16">
        <v>3</v>
      </c>
      <c r="AO1" s="16" t="s">
        <v>16</v>
      </c>
      <c r="AQ1" s="16" t="s">
        <v>30</v>
      </c>
      <c r="AR1" s="16" t="s">
        <v>9</v>
      </c>
      <c r="AS1" s="16">
        <v>3</v>
      </c>
      <c r="AT1" s="16" t="s">
        <v>17</v>
      </c>
      <c r="AV1" s="16" t="s">
        <v>31</v>
      </c>
      <c r="AW1" s="16" t="s">
        <v>9</v>
      </c>
      <c r="AX1" s="16">
        <v>2</v>
      </c>
      <c r="AY1" s="16" t="s">
        <v>23</v>
      </c>
    </row>
    <row r="2" spans="1:51" x14ac:dyDescent="0.2">
      <c r="A2" s="142">
        <v>34397</v>
      </c>
      <c r="B2" s="51">
        <v>1</v>
      </c>
      <c r="C2" s="112" t="s">
        <v>158</v>
      </c>
      <c r="D2" s="16">
        <v>30</v>
      </c>
      <c r="E2" s="18">
        <f t="shared" ref="E2:E33" si="0">IF(D2="","",D2/69*100)</f>
        <v>43.478260869565219</v>
      </c>
      <c r="F2" s="18">
        <f t="shared" ref="F2:F33" si="1">IF(D2="","",E2/E$66*F$1)</f>
        <v>0.73976221928665775</v>
      </c>
      <c r="G2" s="18">
        <f t="shared" ref="G2:G33" si="2">IF(D2="","",E2+F2)</f>
        <v>44.218023088851879</v>
      </c>
      <c r="H2" s="41"/>
      <c r="I2" s="16">
        <v>60</v>
      </c>
      <c r="J2" s="18">
        <f t="shared" ref="J2:J33" si="3">IF(I2="","",I2/95*100)</f>
        <v>63.157894736842103</v>
      </c>
      <c r="K2" s="18">
        <f t="shared" ref="K2:K33" si="4">IF(I2="","",J2/J$66*K$1)</f>
        <v>0</v>
      </c>
      <c r="L2" s="34">
        <f t="shared" ref="L2:L33" si="5">IF(I2="","",J2+K2)</f>
        <v>63.157894736842103</v>
      </c>
      <c r="M2" s="18">
        <f t="shared" ref="M2:M12" si="6">IF(I2="",0,VLOOKUP(L2,$K$77:$L$84,2))</f>
        <v>0</v>
      </c>
      <c r="N2" s="18">
        <f t="shared" ref="N2:N33" si="7">IF(D2="","",G2+M2)</f>
        <v>44.218023088851879</v>
      </c>
      <c r="P2" s="16">
        <v>51</v>
      </c>
      <c r="Q2" s="18">
        <f t="shared" ref="Q2:Q33" si="8">IF(P2="","",P2/97*100)</f>
        <v>52.577319587628871</v>
      </c>
      <c r="R2" s="18">
        <f t="shared" ref="R2:R33" si="9">IF(P2="","",Q2/Q$66*R$1)</f>
        <v>2.9081923588671361</v>
      </c>
      <c r="S2" s="18">
        <f t="shared" ref="S2:S33" si="10">IF(P2="","",Q2+R2+$R$67)</f>
        <v>58.485511946496004</v>
      </c>
      <c r="U2" s="16">
        <v>26</v>
      </c>
      <c r="V2" s="18">
        <f t="shared" ref="V2" si="11">U2/63*100</f>
        <v>41.269841269841265</v>
      </c>
      <c r="W2" s="18">
        <f t="shared" ref="W2" si="12">V2/V$66*W$1</f>
        <v>0</v>
      </c>
      <c r="X2" s="18">
        <f t="shared" ref="X2" si="13">V2+W2+$W$67</f>
        <v>41.269841269841265</v>
      </c>
      <c r="Z2" s="16">
        <v>78</v>
      </c>
      <c r="AA2" s="18">
        <f t="shared" ref="AA2" si="14">Z2/99*100</f>
        <v>78.787878787878782</v>
      </c>
      <c r="AB2" s="18">
        <f t="shared" ref="AB2" si="15">AA2/AA$66*AB$1</f>
        <v>0</v>
      </c>
      <c r="AC2" s="18">
        <f t="shared" ref="AC2" si="16">AA2+AB2</f>
        <v>78.787878787878782</v>
      </c>
      <c r="AD2" s="18">
        <f t="shared" ref="AD2" si="17">VLOOKUP(AC2,$AB$81:$AC$86,2)</f>
        <v>4</v>
      </c>
      <c r="AE2" s="18">
        <f t="shared" ref="AE2" si="18">X2+AD2</f>
        <v>45.269841269841265</v>
      </c>
      <c r="AG2" s="16">
        <v>21.5</v>
      </c>
      <c r="AH2" s="18">
        <f>AG2/90*100</f>
        <v>23.888888888888889</v>
      </c>
      <c r="AI2" s="18">
        <f>AH2/AH$66*AI$1</f>
        <v>3</v>
      </c>
      <c r="AJ2" s="18">
        <f>AH2+AI2+$AI$67</f>
        <v>29.888888888888889</v>
      </c>
      <c r="AL2" s="18">
        <v>29</v>
      </c>
      <c r="AM2" s="18">
        <f t="shared" ref="AM2" si="19">IF(AL2="","",AL2/74*100)</f>
        <v>39.189189189189186</v>
      </c>
      <c r="AN2" s="18">
        <f t="shared" ref="AN2" si="20">IF(AL2="","",AM2/AM$66*AN$1)</f>
        <v>1.883116883116883</v>
      </c>
      <c r="AO2" s="18">
        <f t="shared" ref="AO2" si="21">IF(AL2="","",AM2+AN2+$AN$67)</f>
        <v>44.07230607230607</v>
      </c>
      <c r="AQ2" s="16">
        <v>15</v>
      </c>
      <c r="AR2" s="18">
        <f t="shared" ref="AR2" si="22">IF(AQ2="","",AQ2/96*100)</f>
        <v>15.625</v>
      </c>
      <c r="AS2" s="18">
        <f t="shared" ref="AS2" si="23">IF(AQ2="","",AR2/AR$66*AS$1)</f>
        <v>3</v>
      </c>
      <c r="AT2" s="18">
        <f t="shared" ref="AT2" si="24">IF(AQ2="","",AR2+AS2+$AS$67)</f>
        <v>21.625</v>
      </c>
      <c r="AV2" s="16">
        <v>24</v>
      </c>
      <c r="AW2" s="18">
        <f t="shared" ref="AW2" si="25">IF(AV2="","",AV2/59*100)</f>
        <v>40.677966101694921</v>
      </c>
      <c r="AX2" s="18">
        <f t="shared" ref="AX2" si="26">IF(AV2="","",AW2/AW$66*AX$1)</f>
        <v>2</v>
      </c>
      <c r="AY2" s="18">
        <f t="shared" ref="AY2" si="27">IF(AV2="","",AW2+AX2+$AX$67)</f>
        <v>42.677966101694921</v>
      </c>
    </row>
    <row r="3" spans="1:51" x14ac:dyDescent="0.2">
      <c r="A3" s="143">
        <v>34397</v>
      </c>
      <c r="B3" s="116">
        <v>2</v>
      </c>
      <c r="C3" s="114" t="s">
        <v>131</v>
      </c>
      <c r="D3" s="16">
        <v>36</v>
      </c>
      <c r="E3" s="18">
        <f t="shared" si="0"/>
        <v>52.173913043478258</v>
      </c>
      <c r="F3" s="18">
        <f t="shared" si="1"/>
        <v>0.88771466314398928</v>
      </c>
      <c r="G3" s="18">
        <f t="shared" si="2"/>
        <v>53.061627706622247</v>
      </c>
      <c r="H3" s="41"/>
      <c r="I3" s="16"/>
      <c r="J3" s="18" t="str">
        <f t="shared" si="3"/>
        <v/>
      </c>
      <c r="K3" s="18" t="str">
        <f t="shared" si="4"/>
        <v/>
      </c>
      <c r="L3" s="34" t="str">
        <f t="shared" si="5"/>
        <v/>
      </c>
      <c r="M3" s="18">
        <f t="shared" si="6"/>
        <v>0</v>
      </c>
      <c r="N3" s="18">
        <f t="shared" si="7"/>
        <v>53.061627706622247</v>
      </c>
      <c r="P3" s="16">
        <v>56.5</v>
      </c>
      <c r="Q3" s="18">
        <f t="shared" si="8"/>
        <v>58.247422680412377</v>
      </c>
      <c r="R3" s="18">
        <f t="shared" si="9"/>
        <v>3.2218209465881014</v>
      </c>
      <c r="S3" s="18">
        <f t="shared" si="10"/>
        <v>64.469243627000481</v>
      </c>
      <c r="U3" s="16"/>
      <c r="V3" s="18"/>
      <c r="W3" s="18"/>
      <c r="X3" s="18"/>
      <c r="Z3" s="16"/>
      <c r="AA3" s="18"/>
      <c r="AB3" s="18"/>
      <c r="AC3" s="18"/>
      <c r="AD3" s="18"/>
      <c r="AE3" s="18"/>
      <c r="AG3" s="16"/>
      <c r="AH3" s="18"/>
      <c r="AI3" s="18"/>
      <c r="AJ3" s="18"/>
      <c r="AL3" s="18"/>
      <c r="AM3" s="18"/>
      <c r="AN3" s="18"/>
      <c r="AO3" s="18"/>
      <c r="AQ3" s="16"/>
      <c r="AR3" s="18"/>
      <c r="AS3" s="18"/>
      <c r="AT3" s="18"/>
      <c r="AV3" s="16"/>
      <c r="AW3" s="18"/>
      <c r="AX3" s="18"/>
      <c r="AY3" s="18"/>
    </row>
    <row r="4" spans="1:51" x14ac:dyDescent="0.2">
      <c r="A4" s="144">
        <v>34397</v>
      </c>
      <c r="B4" s="51">
        <v>3</v>
      </c>
      <c r="C4" s="114" t="s">
        <v>132</v>
      </c>
      <c r="D4" s="16">
        <v>43</v>
      </c>
      <c r="E4" s="18">
        <f t="shared" si="0"/>
        <v>62.318840579710141</v>
      </c>
      <c r="F4" s="18">
        <f t="shared" si="1"/>
        <v>1.0603258476442095</v>
      </c>
      <c r="G4" s="18">
        <f t="shared" si="2"/>
        <v>63.379166427354349</v>
      </c>
      <c r="H4" s="41"/>
      <c r="I4" s="16"/>
      <c r="J4" s="18" t="str">
        <f t="shared" si="3"/>
        <v/>
      </c>
      <c r="K4" s="18" t="str">
        <f t="shared" si="4"/>
        <v/>
      </c>
      <c r="L4" s="34" t="str">
        <f t="shared" si="5"/>
        <v/>
      </c>
      <c r="M4" s="18">
        <f t="shared" si="6"/>
        <v>0</v>
      </c>
      <c r="N4" s="18">
        <f t="shared" si="7"/>
        <v>63.379166427354349</v>
      </c>
      <c r="P4" s="16">
        <v>24</v>
      </c>
      <c r="Q4" s="18">
        <f t="shared" si="8"/>
        <v>24.742268041237114</v>
      </c>
      <c r="R4" s="18">
        <f t="shared" si="9"/>
        <v>1.3685611100551227</v>
      </c>
      <c r="S4" s="18">
        <f t="shared" si="10"/>
        <v>29.110829151292236</v>
      </c>
      <c r="U4" s="16"/>
      <c r="V4" s="18"/>
      <c r="W4" s="18"/>
      <c r="X4" s="18"/>
      <c r="Z4" s="16"/>
      <c r="AA4" s="18"/>
      <c r="AB4" s="18"/>
      <c r="AC4" s="18"/>
      <c r="AD4" s="18"/>
      <c r="AE4" s="18"/>
      <c r="AG4" s="16"/>
      <c r="AH4" s="18"/>
      <c r="AI4" s="18"/>
      <c r="AJ4" s="18"/>
      <c r="AL4" s="18"/>
      <c r="AM4" s="18"/>
      <c r="AN4" s="18"/>
      <c r="AO4" s="18"/>
      <c r="AQ4" s="16"/>
      <c r="AR4" s="18"/>
      <c r="AS4" s="18"/>
      <c r="AT4" s="18"/>
      <c r="AV4" s="16"/>
      <c r="AW4" s="18"/>
      <c r="AX4" s="18"/>
      <c r="AY4" s="18"/>
    </row>
    <row r="5" spans="1:51" x14ac:dyDescent="0.2">
      <c r="A5" s="119">
        <v>34397</v>
      </c>
      <c r="B5" s="138">
        <v>4</v>
      </c>
      <c r="C5" s="139" t="s">
        <v>133</v>
      </c>
      <c r="D5" s="16">
        <v>35</v>
      </c>
      <c r="E5" s="18">
        <f t="shared" si="0"/>
        <v>50.724637681159422</v>
      </c>
      <c r="F5" s="18">
        <f t="shared" si="1"/>
        <v>0.86305592250110075</v>
      </c>
      <c r="G5" s="18">
        <f t="shared" si="2"/>
        <v>51.587693603660526</v>
      </c>
      <c r="H5" s="41"/>
      <c r="I5" s="16">
        <v>78</v>
      </c>
      <c r="J5" s="18">
        <f t="shared" si="3"/>
        <v>82.10526315789474</v>
      </c>
      <c r="K5" s="18">
        <f t="shared" si="4"/>
        <v>0</v>
      </c>
      <c r="L5" s="34">
        <f t="shared" si="5"/>
        <v>82.10526315789474</v>
      </c>
      <c r="M5" s="18">
        <f t="shared" si="6"/>
        <v>6</v>
      </c>
      <c r="N5" s="18">
        <f t="shared" si="7"/>
        <v>57.587693603660526</v>
      </c>
      <c r="P5" s="16">
        <v>55.5</v>
      </c>
      <c r="Q5" s="18">
        <f t="shared" si="8"/>
        <v>57.21649484536082</v>
      </c>
      <c r="R5" s="18">
        <f t="shared" si="9"/>
        <v>3.1647975670024708</v>
      </c>
      <c r="S5" s="18">
        <f t="shared" si="10"/>
        <v>63.381292412363294</v>
      </c>
      <c r="U5" s="16"/>
      <c r="V5" s="18"/>
      <c r="W5" s="18"/>
      <c r="X5" s="18"/>
      <c r="Z5" s="16"/>
      <c r="AA5" s="18"/>
      <c r="AB5" s="18"/>
      <c r="AC5" s="18"/>
      <c r="AD5" s="18"/>
      <c r="AE5" s="18"/>
      <c r="AG5" s="16"/>
      <c r="AH5" s="18"/>
      <c r="AI5" s="18"/>
      <c r="AJ5" s="18"/>
      <c r="AL5" s="18"/>
      <c r="AM5" s="18"/>
      <c r="AN5" s="18"/>
      <c r="AO5" s="18"/>
      <c r="AQ5" s="16"/>
      <c r="AR5" s="18"/>
      <c r="AS5" s="18"/>
      <c r="AT5" s="18"/>
      <c r="AV5" s="16"/>
      <c r="AW5" s="18"/>
      <c r="AX5" s="18"/>
      <c r="AY5" s="18"/>
    </row>
    <row r="6" spans="1:51" x14ac:dyDescent="0.2">
      <c r="A6" s="142">
        <v>34397</v>
      </c>
      <c r="B6" s="51">
        <v>5</v>
      </c>
      <c r="C6" s="114" t="s">
        <v>94</v>
      </c>
      <c r="D6" s="16">
        <v>25</v>
      </c>
      <c r="E6" s="18">
        <f t="shared" si="0"/>
        <v>36.231884057971016</v>
      </c>
      <c r="F6" s="18">
        <f t="shared" si="1"/>
        <v>0.61646851607221476</v>
      </c>
      <c r="G6" s="18">
        <f t="shared" si="2"/>
        <v>36.848352574043233</v>
      </c>
      <c r="H6" s="41"/>
      <c r="I6" s="16">
        <v>74</v>
      </c>
      <c r="J6" s="18">
        <f t="shared" si="3"/>
        <v>77.89473684210526</v>
      </c>
      <c r="K6" s="18">
        <f t="shared" si="4"/>
        <v>0</v>
      </c>
      <c r="L6" s="34">
        <f t="shared" si="5"/>
        <v>77.89473684210526</v>
      </c>
      <c r="M6" s="18">
        <f t="shared" si="6"/>
        <v>4</v>
      </c>
      <c r="N6" s="18">
        <f t="shared" si="7"/>
        <v>40.848352574043233</v>
      </c>
      <c r="P6" s="16">
        <v>29</v>
      </c>
      <c r="Q6" s="18">
        <f t="shared" si="8"/>
        <v>29.896907216494846</v>
      </c>
      <c r="R6" s="18">
        <f t="shared" si="9"/>
        <v>1.6536780079832734</v>
      </c>
      <c r="S6" s="18">
        <f t="shared" si="10"/>
        <v>34.55058522447812</v>
      </c>
      <c r="U6" s="16"/>
      <c r="V6" s="18"/>
      <c r="W6" s="18"/>
      <c r="X6" s="18"/>
      <c r="Z6" s="16"/>
      <c r="AA6" s="18"/>
      <c r="AB6" s="18"/>
      <c r="AC6" s="18"/>
      <c r="AD6" s="18"/>
      <c r="AE6" s="18"/>
      <c r="AG6" s="16"/>
      <c r="AH6" s="18"/>
      <c r="AI6" s="18"/>
      <c r="AJ6" s="18"/>
      <c r="AL6" s="18"/>
      <c r="AM6" s="18"/>
      <c r="AN6" s="18"/>
      <c r="AO6" s="18"/>
      <c r="AQ6" s="16"/>
      <c r="AR6" s="18"/>
      <c r="AS6" s="18"/>
      <c r="AT6" s="18"/>
      <c r="AV6" s="16"/>
      <c r="AW6" s="18"/>
      <c r="AX6" s="18"/>
      <c r="AY6" s="18"/>
    </row>
    <row r="7" spans="1:51" x14ac:dyDescent="0.2">
      <c r="A7" s="142">
        <v>34397</v>
      </c>
      <c r="B7" s="116">
        <v>6</v>
      </c>
      <c r="C7" s="118" t="s">
        <v>208</v>
      </c>
      <c r="D7" s="16">
        <v>34</v>
      </c>
      <c r="E7" s="18">
        <f t="shared" si="0"/>
        <v>49.275362318840585</v>
      </c>
      <c r="F7" s="18">
        <f t="shared" si="1"/>
        <v>0.83839718185821221</v>
      </c>
      <c r="G7" s="18">
        <f t="shared" si="2"/>
        <v>50.113759500698798</v>
      </c>
      <c r="H7" s="41"/>
      <c r="I7" s="16">
        <v>72</v>
      </c>
      <c r="J7" s="18">
        <f t="shared" si="3"/>
        <v>75.789473684210535</v>
      </c>
      <c r="K7" s="18">
        <f t="shared" si="4"/>
        <v>0</v>
      </c>
      <c r="L7" s="34">
        <f t="shared" si="5"/>
        <v>75.789473684210535</v>
      </c>
      <c r="M7" s="18">
        <f t="shared" si="6"/>
        <v>4</v>
      </c>
      <c r="N7" s="18">
        <f t="shared" si="7"/>
        <v>54.113759500698798</v>
      </c>
      <c r="P7" s="16">
        <v>61</v>
      </c>
      <c r="Q7" s="18">
        <f t="shared" si="8"/>
        <v>62.886597938144327</v>
      </c>
      <c r="R7" s="18">
        <f t="shared" si="9"/>
        <v>3.478426154723437</v>
      </c>
      <c r="S7" s="18">
        <f t="shared" si="10"/>
        <v>69.36502409286777</v>
      </c>
      <c r="U7" s="16"/>
      <c r="V7" s="18"/>
      <c r="W7" s="18"/>
      <c r="X7" s="18"/>
      <c r="Z7" s="16"/>
      <c r="AA7" s="18"/>
      <c r="AB7" s="18"/>
      <c r="AC7" s="18"/>
      <c r="AD7" s="18"/>
      <c r="AE7" s="18"/>
      <c r="AG7" s="16"/>
      <c r="AH7" s="18"/>
      <c r="AI7" s="18"/>
      <c r="AJ7" s="18"/>
      <c r="AL7" s="18"/>
      <c r="AM7" s="18"/>
      <c r="AN7" s="18"/>
      <c r="AO7" s="18"/>
      <c r="AQ7" s="16"/>
      <c r="AR7" s="18"/>
      <c r="AS7" s="18"/>
      <c r="AT7" s="18"/>
      <c r="AV7" s="16"/>
      <c r="AW7" s="18"/>
      <c r="AX7" s="18"/>
      <c r="AY7" s="18"/>
    </row>
    <row r="8" spans="1:51" x14ac:dyDescent="0.2">
      <c r="A8" s="142">
        <v>34397</v>
      </c>
      <c r="B8" s="51">
        <v>7</v>
      </c>
      <c r="C8" s="98" t="s">
        <v>204</v>
      </c>
      <c r="D8" s="16">
        <v>41</v>
      </c>
      <c r="E8" s="18">
        <f t="shared" si="0"/>
        <v>59.420289855072461</v>
      </c>
      <c r="F8" s="18">
        <f t="shared" si="1"/>
        <v>1.0110083663584322</v>
      </c>
      <c r="G8" s="18">
        <f t="shared" si="2"/>
        <v>60.431298221430893</v>
      </c>
      <c r="H8" s="41"/>
      <c r="I8" s="16">
        <v>74</v>
      </c>
      <c r="J8" s="18">
        <f t="shared" si="3"/>
        <v>77.89473684210526</v>
      </c>
      <c r="K8" s="18">
        <f t="shared" si="4"/>
        <v>0</v>
      </c>
      <c r="L8" s="34">
        <f t="shared" si="5"/>
        <v>77.89473684210526</v>
      </c>
      <c r="M8" s="18">
        <f t="shared" si="6"/>
        <v>4</v>
      </c>
      <c r="N8" s="18">
        <f t="shared" si="7"/>
        <v>64.431298221430893</v>
      </c>
      <c r="P8" s="16">
        <v>46</v>
      </c>
      <c r="Q8" s="18">
        <f t="shared" si="8"/>
        <v>47.422680412371129</v>
      </c>
      <c r="R8" s="18">
        <f t="shared" si="9"/>
        <v>2.6230754609389848</v>
      </c>
      <c r="S8" s="18">
        <f t="shared" si="10"/>
        <v>53.045755873310114</v>
      </c>
      <c r="U8" s="16"/>
      <c r="V8" s="18"/>
      <c r="W8" s="18"/>
      <c r="X8" s="18"/>
      <c r="Z8" s="16"/>
      <c r="AA8" s="18"/>
      <c r="AB8" s="18"/>
      <c r="AC8" s="18"/>
      <c r="AD8" s="18"/>
      <c r="AE8" s="18"/>
      <c r="AG8" s="16"/>
      <c r="AH8" s="18"/>
      <c r="AI8" s="18"/>
      <c r="AJ8" s="18"/>
      <c r="AL8" s="18"/>
      <c r="AM8" s="18"/>
      <c r="AN8" s="18"/>
      <c r="AO8" s="18"/>
      <c r="AQ8" s="16"/>
      <c r="AR8" s="18"/>
      <c r="AS8" s="18"/>
      <c r="AT8" s="18"/>
      <c r="AV8" s="16"/>
      <c r="AW8" s="18"/>
      <c r="AX8" s="18"/>
      <c r="AY8" s="18"/>
    </row>
    <row r="9" spans="1:51" x14ac:dyDescent="0.2">
      <c r="A9" s="142">
        <v>34397</v>
      </c>
      <c r="B9" s="116">
        <v>8</v>
      </c>
      <c r="C9" s="118" t="s">
        <v>210</v>
      </c>
      <c r="D9" s="16">
        <v>41</v>
      </c>
      <c r="E9" s="18">
        <f t="shared" si="0"/>
        <v>59.420289855072461</v>
      </c>
      <c r="F9" s="18">
        <f t="shared" si="1"/>
        <v>1.0110083663584322</v>
      </c>
      <c r="G9" s="18">
        <f t="shared" si="2"/>
        <v>60.431298221430893</v>
      </c>
      <c r="H9" s="41"/>
      <c r="I9" s="16">
        <v>67</v>
      </c>
      <c r="J9" s="18">
        <f t="shared" si="3"/>
        <v>70.526315789473685</v>
      </c>
      <c r="K9" s="18">
        <f t="shared" si="4"/>
        <v>0</v>
      </c>
      <c r="L9" s="34">
        <f t="shared" si="5"/>
        <v>70.526315789473685</v>
      </c>
      <c r="M9" s="18">
        <f t="shared" si="6"/>
        <v>2</v>
      </c>
      <c r="N9" s="18">
        <f t="shared" si="7"/>
        <v>62.431298221430893</v>
      </c>
      <c r="P9" s="16">
        <v>40.5</v>
      </c>
      <c r="Q9" s="18">
        <f t="shared" si="8"/>
        <v>41.75257731958763</v>
      </c>
      <c r="R9" s="18">
        <f t="shared" si="9"/>
        <v>2.30944687321802</v>
      </c>
      <c r="S9" s="18">
        <f t="shared" si="10"/>
        <v>47.062024192805652</v>
      </c>
      <c r="U9" s="16"/>
      <c r="V9" s="18"/>
      <c r="W9" s="18"/>
      <c r="X9" s="18"/>
      <c r="Z9" s="16"/>
      <c r="AA9" s="18"/>
      <c r="AB9" s="18"/>
      <c r="AC9" s="18"/>
      <c r="AD9" s="18"/>
      <c r="AE9" s="18"/>
      <c r="AG9" s="16"/>
      <c r="AH9" s="18"/>
      <c r="AI9" s="18"/>
      <c r="AJ9" s="18"/>
      <c r="AL9" s="18"/>
      <c r="AM9" s="18"/>
      <c r="AN9" s="18"/>
      <c r="AO9" s="18"/>
      <c r="AQ9" s="16"/>
      <c r="AR9" s="18"/>
      <c r="AS9" s="18"/>
      <c r="AT9" s="18"/>
      <c r="AV9" s="16"/>
      <c r="AW9" s="18"/>
      <c r="AX9" s="18"/>
      <c r="AY9" s="18"/>
    </row>
    <row r="10" spans="1:51" x14ac:dyDescent="0.2">
      <c r="A10" s="142">
        <v>34397</v>
      </c>
      <c r="B10" s="51">
        <v>9</v>
      </c>
      <c r="C10" s="114" t="s">
        <v>135</v>
      </c>
      <c r="D10" s="16">
        <v>32</v>
      </c>
      <c r="E10" s="18">
        <f t="shared" si="0"/>
        <v>46.376811594202898</v>
      </c>
      <c r="F10" s="18">
        <f t="shared" si="1"/>
        <v>0.78907970057243493</v>
      </c>
      <c r="G10" s="18">
        <f t="shared" si="2"/>
        <v>47.165891294775335</v>
      </c>
      <c r="H10" s="41"/>
      <c r="I10" s="16">
        <v>59</v>
      </c>
      <c r="J10" s="18">
        <f t="shared" si="3"/>
        <v>62.10526315789474</v>
      </c>
      <c r="K10" s="18">
        <f t="shared" si="4"/>
        <v>0</v>
      </c>
      <c r="L10" s="34">
        <f t="shared" si="5"/>
        <v>62.10526315789474</v>
      </c>
      <c r="M10" s="18">
        <f t="shared" si="6"/>
        <v>0</v>
      </c>
      <c r="N10" s="18">
        <f t="shared" si="7"/>
        <v>47.165891294775335</v>
      </c>
      <c r="P10" s="16">
        <v>28.5</v>
      </c>
      <c r="Q10" s="18">
        <f t="shared" si="8"/>
        <v>29.381443298969074</v>
      </c>
      <c r="R10" s="18">
        <f t="shared" si="9"/>
        <v>1.6251663181904585</v>
      </c>
      <c r="S10" s="18">
        <f t="shared" si="10"/>
        <v>34.006609617159533</v>
      </c>
      <c r="U10" s="16"/>
      <c r="V10" s="18"/>
      <c r="W10" s="18"/>
      <c r="X10" s="18"/>
      <c r="Z10" s="16"/>
      <c r="AA10" s="18"/>
      <c r="AB10" s="18"/>
      <c r="AC10" s="18"/>
      <c r="AD10" s="18"/>
      <c r="AE10" s="18"/>
      <c r="AG10" s="16"/>
      <c r="AH10" s="18"/>
      <c r="AI10" s="18"/>
      <c r="AJ10" s="18"/>
      <c r="AL10" s="18"/>
      <c r="AM10" s="18"/>
      <c r="AN10" s="18"/>
      <c r="AO10" s="18"/>
      <c r="AQ10" s="16"/>
      <c r="AR10" s="18"/>
      <c r="AS10" s="18"/>
      <c r="AT10" s="18"/>
      <c r="AV10" s="16"/>
      <c r="AW10" s="18"/>
      <c r="AX10" s="18"/>
      <c r="AY10" s="18"/>
    </row>
    <row r="11" spans="1:51" x14ac:dyDescent="0.2">
      <c r="A11" s="142">
        <v>34397</v>
      </c>
      <c r="B11" s="116">
        <v>10</v>
      </c>
      <c r="C11" s="111" t="s">
        <v>165</v>
      </c>
      <c r="D11" s="16">
        <v>33</v>
      </c>
      <c r="E11" s="18">
        <f t="shared" si="0"/>
        <v>47.826086956521742</v>
      </c>
      <c r="F11" s="18">
        <f t="shared" si="1"/>
        <v>0.81373844121532357</v>
      </c>
      <c r="G11" s="18">
        <f t="shared" si="2"/>
        <v>48.639825397737063</v>
      </c>
      <c r="H11" s="41"/>
      <c r="I11" s="16">
        <v>71</v>
      </c>
      <c r="J11" s="18">
        <f t="shared" si="3"/>
        <v>74.73684210526315</v>
      </c>
      <c r="K11" s="18">
        <f t="shared" si="4"/>
        <v>0</v>
      </c>
      <c r="L11" s="34">
        <f t="shared" si="5"/>
        <v>74.73684210526315</v>
      </c>
      <c r="M11" s="18">
        <f t="shared" si="6"/>
        <v>2</v>
      </c>
      <c r="N11" s="18">
        <f t="shared" si="7"/>
        <v>50.639825397737063</v>
      </c>
      <c r="P11" s="16">
        <v>56.5</v>
      </c>
      <c r="Q11" s="18">
        <f t="shared" si="8"/>
        <v>58.247422680412377</v>
      </c>
      <c r="R11" s="18">
        <f t="shared" si="9"/>
        <v>3.2218209465881014</v>
      </c>
      <c r="S11" s="18">
        <f t="shared" si="10"/>
        <v>64.469243627000481</v>
      </c>
      <c r="U11" s="16"/>
      <c r="V11" s="18"/>
      <c r="W11" s="18"/>
      <c r="X11" s="18"/>
      <c r="Z11" s="16"/>
      <c r="AA11" s="18"/>
      <c r="AB11" s="18"/>
      <c r="AC11" s="18"/>
      <c r="AD11" s="18"/>
      <c r="AE11" s="18"/>
      <c r="AG11" s="16"/>
      <c r="AH11" s="18"/>
      <c r="AI11" s="18"/>
      <c r="AJ11" s="18"/>
      <c r="AL11" s="18"/>
      <c r="AM11" s="18"/>
      <c r="AN11" s="18"/>
      <c r="AO11" s="18"/>
      <c r="AQ11" s="16"/>
      <c r="AR11" s="18"/>
      <c r="AS11" s="18"/>
      <c r="AT11" s="18"/>
      <c r="AV11" s="16"/>
      <c r="AW11" s="18"/>
      <c r="AX11" s="18"/>
      <c r="AY11" s="18"/>
    </row>
    <row r="12" spans="1:51" x14ac:dyDescent="0.2">
      <c r="A12" s="142">
        <v>34397</v>
      </c>
      <c r="B12" s="51">
        <v>11</v>
      </c>
      <c r="C12" s="118" t="s">
        <v>211</v>
      </c>
      <c r="D12" s="16">
        <v>40</v>
      </c>
      <c r="E12" s="18">
        <f t="shared" si="0"/>
        <v>57.971014492753625</v>
      </c>
      <c r="F12" s="18">
        <f t="shared" si="1"/>
        <v>0.98634962571554363</v>
      </c>
      <c r="G12" s="18">
        <f t="shared" si="2"/>
        <v>58.957364118469165</v>
      </c>
      <c r="H12" s="41"/>
      <c r="I12" s="16">
        <v>90</v>
      </c>
      <c r="J12" s="18">
        <f t="shared" si="3"/>
        <v>94.73684210526315</v>
      </c>
      <c r="K12" s="18">
        <f t="shared" si="4"/>
        <v>0</v>
      </c>
      <c r="L12" s="34">
        <f t="shared" si="5"/>
        <v>94.73684210526315</v>
      </c>
      <c r="M12" s="18">
        <f t="shared" si="6"/>
        <v>9</v>
      </c>
      <c r="N12" s="18">
        <f t="shared" si="7"/>
        <v>67.957364118469172</v>
      </c>
      <c r="P12" s="16">
        <v>37.5</v>
      </c>
      <c r="Q12" s="18">
        <f t="shared" si="8"/>
        <v>38.659793814432994</v>
      </c>
      <c r="R12" s="18">
        <f t="shared" si="9"/>
        <v>2.1383767344611293</v>
      </c>
      <c r="S12" s="18">
        <f t="shared" si="10"/>
        <v>43.79817054889412</v>
      </c>
      <c r="U12" s="16"/>
      <c r="V12" s="18"/>
      <c r="W12" s="18"/>
      <c r="X12" s="18"/>
      <c r="Z12" s="16"/>
      <c r="AA12" s="18"/>
      <c r="AB12" s="18"/>
      <c r="AC12" s="18"/>
      <c r="AD12" s="18"/>
      <c r="AE12" s="18"/>
      <c r="AG12" s="16"/>
      <c r="AH12" s="18"/>
      <c r="AI12" s="18"/>
      <c r="AJ12" s="18"/>
      <c r="AL12" s="18"/>
      <c r="AM12" s="18"/>
      <c r="AN12" s="18"/>
      <c r="AO12" s="18"/>
      <c r="AQ12" s="16"/>
      <c r="AR12" s="18"/>
      <c r="AS12" s="18"/>
      <c r="AT12" s="18"/>
      <c r="AV12" s="16"/>
      <c r="AW12" s="18"/>
      <c r="AX12" s="18"/>
      <c r="AY12" s="18"/>
    </row>
    <row r="13" spans="1:51" x14ac:dyDescent="0.2">
      <c r="A13" s="142">
        <v>34397</v>
      </c>
      <c r="B13" s="116">
        <v>12</v>
      </c>
      <c r="C13" s="114" t="s">
        <v>136</v>
      </c>
      <c r="D13" s="16">
        <v>61</v>
      </c>
      <c r="E13" s="18">
        <f t="shared" si="0"/>
        <v>88.405797101449281</v>
      </c>
      <c r="F13" s="18">
        <f t="shared" si="1"/>
        <v>1.5041831792162041</v>
      </c>
      <c r="G13" s="18">
        <f t="shared" si="2"/>
        <v>89.909980280665479</v>
      </c>
      <c r="H13" s="41"/>
      <c r="I13" s="16">
        <v>89</v>
      </c>
      <c r="J13" s="18">
        <f t="shared" si="3"/>
        <v>93.684210526315795</v>
      </c>
      <c r="K13" s="18">
        <f t="shared" si="4"/>
        <v>0</v>
      </c>
      <c r="L13" s="34">
        <f t="shared" si="5"/>
        <v>93.684210526315795</v>
      </c>
      <c r="M13" s="145">
        <v>5</v>
      </c>
      <c r="N13" s="18">
        <f t="shared" si="7"/>
        <v>94.909980280665479</v>
      </c>
      <c r="P13" s="16">
        <v>81.5</v>
      </c>
      <c r="Q13" s="18">
        <f t="shared" si="8"/>
        <v>84.020618556701038</v>
      </c>
      <c r="R13" s="18">
        <f t="shared" si="9"/>
        <v>4.6474054362288548</v>
      </c>
      <c r="S13" s="18">
        <f t="shared" si="10"/>
        <v>91.668023992929889</v>
      </c>
      <c r="U13" s="16"/>
      <c r="V13" s="18"/>
      <c r="W13" s="18"/>
      <c r="X13" s="18"/>
      <c r="Z13" s="16"/>
      <c r="AA13" s="18"/>
      <c r="AB13" s="18"/>
      <c r="AC13" s="18"/>
      <c r="AD13" s="18"/>
      <c r="AE13" s="18"/>
      <c r="AG13" s="16"/>
      <c r="AH13" s="18"/>
      <c r="AI13" s="18"/>
      <c r="AJ13" s="18"/>
      <c r="AL13" s="18"/>
      <c r="AM13" s="18"/>
      <c r="AN13" s="18"/>
      <c r="AO13" s="18"/>
      <c r="AQ13" s="16"/>
      <c r="AR13" s="18"/>
      <c r="AS13" s="18"/>
      <c r="AT13" s="18"/>
      <c r="AV13" s="16"/>
      <c r="AW13" s="18"/>
      <c r="AX13" s="18"/>
      <c r="AY13" s="18"/>
    </row>
    <row r="14" spans="1:51" x14ac:dyDescent="0.2">
      <c r="A14" s="119">
        <v>34397</v>
      </c>
      <c r="B14" s="157">
        <v>13</v>
      </c>
      <c r="C14" s="139" t="s">
        <v>138</v>
      </c>
      <c r="D14" s="16">
        <v>31</v>
      </c>
      <c r="E14" s="18">
        <f t="shared" si="0"/>
        <v>44.927536231884055</v>
      </c>
      <c r="F14" s="18">
        <f t="shared" si="1"/>
        <v>0.76442095992954628</v>
      </c>
      <c r="G14" s="18">
        <f t="shared" si="2"/>
        <v>45.6919571918136</v>
      </c>
      <c r="H14" s="41"/>
      <c r="I14" s="16">
        <v>66</v>
      </c>
      <c r="J14" s="18">
        <f t="shared" si="3"/>
        <v>69.473684210526315</v>
      </c>
      <c r="K14" s="18">
        <f t="shared" si="4"/>
        <v>0</v>
      </c>
      <c r="L14" s="34">
        <f t="shared" si="5"/>
        <v>69.473684210526315</v>
      </c>
      <c r="M14" s="18">
        <f t="shared" ref="M14:M21" si="28">IF(I14="",0,VLOOKUP(L14,$K$77:$L$84,2))</f>
        <v>0</v>
      </c>
      <c r="N14" s="18">
        <f t="shared" si="7"/>
        <v>45.6919571918136</v>
      </c>
      <c r="P14" s="16">
        <v>45</v>
      </c>
      <c r="Q14" s="18">
        <f t="shared" si="8"/>
        <v>46.391752577319586</v>
      </c>
      <c r="R14" s="18">
        <f t="shared" si="9"/>
        <v>2.5660520813533552</v>
      </c>
      <c r="S14" s="18">
        <f t="shared" si="10"/>
        <v>51.957804658672941</v>
      </c>
      <c r="U14" s="16"/>
      <c r="V14" s="18"/>
      <c r="W14" s="18"/>
      <c r="X14" s="18"/>
      <c r="Z14" s="16"/>
      <c r="AA14" s="18"/>
      <c r="AB14" s="18"/>
      <c r="AC14" s="18"/>
      <c r="AD14" s="64"/>
      <c r="AE14" s="18"/>
      <c r="AG14" s="16"/>
      <c r="AH14" s="18"/>
      <c r="AI14" s="18"/>
      <c r="AJ14" s="64"/>
      <c r="AL14" s="18"/>
      <c r="AM14" s="18"/>
      <c r="AN14" s="18"/>
      <c r="AO14" s="64"/>
      <c r="AQ14" s="16"/>
      <c r="AR14" s="18"/>
      <c r="AS14" s="18"/>
      <c r="AT14" s="64"/>
      <c r="AV14" s="16"/>
      <c r="AW14" s="18"/>
      <c r="AX14" s="18"/>
      <c r="AY14" s="18"/>
    </row>
    <row r="15" spans="1:51" x14ac:dyDescent="0.2">
      <c r="A15" s="142">
        <v>34397</v>
      </c>
      <c r="B15" s="116">
        <v>14</v>
      </c>
      <c r="C15" s="114" t="s">
        <v>139</v>
      </c>
      <c r="D15" s="16"/>
      <c r="E15" s="18" t="str">
        <f t="shared" si="0"/>
        <v/>
      </c>
      <c r="F15" s="18" t="str">
        <f t="shared" si="1"/>
        <v/>
      </c>
      <c r="G15" s="18" t="str">
        <f t="shared" si="2"/>
        <v/>
      </c>
      <c r="H15" s="41"/>
      <c r="I15" s="16"/>
      <c r="J15" s="18" t="str">
        <f t="shared" si="3"/>
        <v/>
      </c>
      <c r="K15" s="18" t="str">
        <f t="shared" si="4"/>
        <v/>
      </c>
      <c r="L15" s="34" t="str">
        <f t="shared" si="5"/>
        <v/>
      </c>
      <c r="M15" s="18">
        <f t="shared" si="28"/>
        <v>0</v>
      </c>
      <c r="N15" s="18" t="str">
        <f t="shared" si="7"/>
        <v/>
      </c>
      <c r="P15" s="16">
        <v>23</v>
      </c>
      <c r="Q15" s="18">
        <f t="shared" si="8"/>
        <v>23.711340206185564</v>
      </c>
      <c r="R15" s="18">
        <f t="shared" si="9"/>
        <v>1.3115377304694924</v>
      </c>
      <c r="S15" s="18">
        <f t="shared" si="10"/>
        <v>28.022877936655057</v>
      </c>
      <c r="U15" s="16"/>
      <c r="V15" s="18"/>
      <c r="W15" s="18"/>
      <c r="X15" s="18"/>
      <c r="Z15" s="16"/>
      <c r="AA15" s="18"/>
      <c r="AB15" s="18"/>
      <c r="AC15" s="18"/>
      <c r="AD15" s="64"/>
      <c r="AE15" s="18"/>
      <c r="AG15" s="16"/>
      <c r="AH15" s="18"/>
      <c r="AI15" s="18"/>
      <c r="AJ15" s="64"/>
      <c r="AL15" s="18"/>
      <c r="AM15" s="18"/>
      <c r="AN15" s="18"/>
      <c r="AO15" s="64"/>
      <c r="AQ15" s="16"/>
      <c r="AR15" s="18"/>
      <c r="AS15" s="18"/>
      <c r="AT15" s="64"/>
      <c r="AV15" s="16"/>
      <c r="AW15" s="18"/>
      <c r="AX15" s="18"/>
      <c r="AY15" s="18"/>
    </row>
    <row r="16" spans="1:51" x14ac:dyDescent="0.2">
      <c r="A16" s="142">
        <v>34397</v>
      </c>
      <c r="B16" s="51">
        <v>15</v>
      </c>
      <c r="C16" s="98" t="s">
        <v>189</v>
      </c>
      <c r="D16" s="16">
        <v>34</v>
      </c>
      <c r="E16" s="18">
        <f t="shared" si="0"/>
        <v>49.275362318840585</v>
      </c>
      <c r="F16" s="18">
        <f t="shared" si="1"/>
        <v>0.83839718185821221</v>
      </c>
      <c r="G16" s="18">
        <f t="shared" si="2"/>
        <v>50.113759500698798</v>
      </c>
      <c r="H16" s="41"/>
      <c r="I16" s="16">
        <v>67</v>
      </c>
      <c r="J16" s="18">
        <f t="shared" si="3"/>
        <v>70.526315789473685</v>
      </c>
      <c r="K16" s="18">
        <f t="shared" si="4"/>
        <v>0</v>
      </c>
      <c r="L16" s="34">
        <f t="shared" si="5"/>
        <v>70.526315789473685</v>
      </c>
      <c r="M16" s="18">
        <f t="shared" si="28"/>
        <v>2</v>
      </c>
      <c r="N16" s="18">
        <f t="shared" si="7"/>
        <v>52.113759500698798</v>
      </c>
      <c r="P16" s="16">
        <v>54.5</v>
      </c>
      <c r="Q16" s="18">
        <f t="shared" si="8"/>
        <v>56.185567010309278</v>
      </c>
      <c r="R16" s="18">
        <f t="shared" si="9"/>
        <v>3.1077741874168412</v>
      </c>
      <c r="S16" s="18">
        <f t="shared" si="10"/>
        <v>62.293341197726122</v>
      </c>
      <c r="U16" s="16"/>
      <c r="V16" s="18"/>
      <c r="W16" s="18"/>
      <c r="X16" s="18"/>
      <c r="Z16" s="16"/>
      <c r="AA16" s="18"/>
      <c r="AB16" s="18"/>
      <c r="AC16" s="18"/>
      <c r="AD16" s="18"/>
      <c r="AE16" s="18"/>
      <c r="AG16" s="16"/>
      <c r="AH16" s="18"/>
      <c r="AI16" s="18"/>
      <c r="AJ16" s="18"/>
      <c r="AL16" s="18"/>
      <c r="AM16" s="18"/>
      <c r="AN16" s="18"/>
      <c r="AO16" s="18"/>
      <c r="AQ16" s="16"/>
      <c r="AR16" s="18"/>
      <c r="AS16" s="18"/>
      <c r="AT16" s="18"/>
      <c r="AV16" s="16"/>
      <c r="AW16" s="18"/>
      <c r="AX16" s="18"/>
      <c r="AY16" s="18"/>
    </row>
    <row r="17" spans="1:51" x14ac:dyDescent="0.2">
      <c r="A17" s="119">
        <v>34397</v>
      </c>
      <c r="B17" s="138">
        <v>16</v>
      </c>
      <c r="C17" s="139" t="s">
        <v>195</v>
      </c>
      <c r="D17" s="16"/>
      <c r="E17" s="18" t="str">
        <f t="shared" si="0"/>
        <v/>
      </c>
      <c r="F17" s="18" t="str">
        <f t="shared" si="1"/>
        <v/>
      </c>
      <c r="G17" s="18" t="str">
        <f t="shared" si="2"/>
        <v/>
      </c>
      <c r="H17" s="41"/>
      <c r="I17" s="16"/>
      <c r="J17" s="18" t="str">
        <f t="shared" si="3"/>
        <v/>
      </c>
      <c r="K17" s="18" t="str">
        <f t="shared" si="4"/>
        <v/>
      </c>
      <c r="L17" s="34" t="str">
        <f t="shared" si="5"/>
        <v/>
      </c>
      <c r="M17" s="18">
        <f t="shared" si="28"/>
        <v>0</v>
      </c>
      <c r="N17" s="18" t="str">
        <f t="shared" si="7"/>
        <v/>
      </c>
      <c r="P17" s="16"/>
      <c r="Q17" s="18" t="str">
        <f t="shared" si="8"/>
        <v/>
      </c>
      <c r="R17" s="18" t="str">
        <f t="shared" si="9"/>
        <v/>
      </c>
      <c r="S17" s="18" t="str">
        <f t="shared" si="10"/>
        <v/>
      </c>
      <c r="U17" s="16"/>
      <c r="V17" s="18"/>
      <c r="W17" s="18"/>
      <c r="X17" s="18"/>
      <c r="Z17" s="16"/>
      <c r="AA17" s="18"/>
      <c r="AB17" s="18"/>
      <c r="AC17" s="18"/>
      <c r="AD17" s="64"/>
      <c r="AE17" s="18"/>
      <c r="AG17" s="16"/>
      <c r="AH17" s="18"/>
      <c r="AI17" s="18"/>
      <c r="AJ17" s="18"/>
      <c r="AL17" s="18"/>
      <c r="AM17" s="18"/>
      <c r="AN17" s="18"/>
      <c r="AO17" s="18"/>
      <c r="AQ17" s="16"/>
      <c r="AR17" s="18"/>
      <c r="AS17" s="18"/>
      <c r="AT17" s="18"/>
      <c r="AV17" s="16"/>
      <c r="AW17" s="18"/>
      <c r="AX17" s="18"/>
      <c r="AY17" s="18"/>
    </row>
    <row r="18" spans="1:51" x14ac:dyDescent="0.2">
      <c r="A18" s="142">
        <v>34397</v>
      </c>
      <c r="B18" s="51">
        <v>17</v>
      </c>
      <c r="C18" s="98" t="s">
        <v>188</v>
      </c>
      <c r="D18" s="16"/>
      <c r="E18" s="18" t="str">
        <f t="shared" si="0"/>
        <v/>
      </c>
      <c r="F18" s="18" t="str">
        <f t="shared" si="1"/>
        <v/>
      </c>
      <c r="G18" s="18" t="str">
        <f t="shared" si="2"/>
        <v/>
      </c>
      <c r="H18" s="41"/>
      <c r="I18" s="16"/>
      <c r="J18" s="18" t="str">
        <f t="shared" si="3"/>
        <v/>
      </c>
      <c r="K18" s="18" t="str">
        <f t="shared" si="4"/>
        <v/>
      </c>
      <c r="L18" s="34" t="str">
        <f t="shared" si="5"/>
        <v/>
      </c>
      <c r="M18" s="18">
        <f t="shared" si="28"/>
        <v>0</v>
      </c>
      <c r="N18" s="18" t="str">
        <f t="shared" si="7"/>
        <v/>
      </c>
      <c r="P18" s="16">
        <v>42.5</v>
      </c>
      <c r="Q18" s="18">
        <f t="shared" si="8"/>
        <v>43.814432989690722</v>
      </c>
      <c r="R18" s="18">
        <f t="shared" si="9"/>
        <v>2.4234936323892797</v>
      </c>
      <c r="S18" s="18">
        <f t="shared" si="10"/>
        <v>49.237926622080003</v>
      </c>
      <c r="U18" s="16"/>
      <c r="V18" s="18"/>
      <c r="W18" s="18"/>
      <c r="X18" s="18"/>
      <c r="Z18" s="16"/>
      <c r="AA18" s="18"/>
      <c r="AB18" s="18"/>
      <c r="AC18" s="18"/>
      <c r="AD18" s="18"/>
      <c r="AE18" s="18"/>
      <c r="AG18" s="16"/>
      <c r="AH18" s="18"/>
      <c r="AI18" s="18"/>
      <c r="AJ18" s="18"/>
      <c r="AL18" s="18"/>
      <c r="AM18" s="18"/>
      <c r="AN18" s="18"/>
      <c r="AO18" s="18"/>
      <c r="AQ18" s="16"/>
      <c r="AR18" s="18"/>
      <c r="AS18" s="18"/>
      <c r="AT18" s="18"/>
      <c r="AV18" s="16"/>
      <c r="AW18" s="18"/>
      <c r="AX18" s="18"/>
      <c r="AY18" s="18"/>
    </row>
    <row r="19" spans="1:51" x14ac:dyDescent="0.2">
      <c r="A19" s="142">
        <v>34397</v>
      </c>
      <c r="B19" s="116">
        <v>18</v>
      </c>
      <c r="C19" s="118" t="s">
        <v>212</v>
      </c>
      <c r="D19" s="16">
        <v>29</v>
      </c>
      <c r="E19" s="18">
        <f t="shared" si="0"/>
        <v>42.028985507246375</v>
      </c>
      <c r="F19" s="18">
        <f t="shared" si="1"/>
        <v>0.71510347864376911</v>
      </c>
      <c r="G19" s="18">
        <f t="shared" si="2"/>
        <v>42.744088985890144</v>
      </c>
      <c r="H19" s="41"/>
      <c r="I19" s="16"/>
      <c r="J19" s="18" t="str">
        <f t="shared" si="3"/>
        <v/>
      </c>
      <c r="K19" s="18" t="str">
        <f t="shared" si="4"/>
        <v/>
      </c>
      <c r="L19" s="34" t="str">
        <f t="shared" si="5"/>
        <v/>
      </c>
      <c r="M19" s="18">
        <f t="shared" si="28"/>
        <v>0</v>
      </c>
      <c r="N19" s="18">
        <f t="shared" si="7"/>
        <v>42.744088985890144</v>
      </c>
      <c r="P19" s="16"/>
      <c r="Q19" s="18" t="str">
        <f t="shared" si="8"/>
        <v/>
      </c>
      <c r="R19" s="18" t="str">
        <f t="shared" si="9"/>
        <v/>
      </c>
      <c r="S19" s="18" t="str">
        <f t="shared" si="10"/>
        <v/>
      </c>
      <c r="U19" s="16"/>
      <c r="V19" s="18"/>
      <c r="W19" s="18"/>
      <c r="X19" s="18"/>
      <c r="Z19" s="16"/>
      <c r="AA19" s="18"/>
      <c r="AB19" s="18"/>
      <c r="AC19" s="18"/>
      <c r="AD19" s="18"/>
      <c r="AE19" s="18"/>
      <c r="AG19" s="16"/>
      <c r="AH19" s="18"/>
      <c r="AI19" s="18"/>
      <c r="AJ19" s="18"/>
      <c r="AL19" s="18"/>
      <c r="AM19" s="18"/>
      <c r="AN19" s="18"/>
      <c r="AO19" s="18"/>
      <c r="AQ19" s="16"/>
      <c r="AR19" s="18"/>
      <c r="AS19" s="18"/>
      <c r="AT19" s="18"/>
      <c r="AV19" s="16"/>
      <c r="AW19" s="18"/>
      <c r="AX19" s="18"/>
      <c r="AY19" s="18"/>
    </row>
    <row r="20" spans="1:51" x14ac:dyDescent="0.2">
      <c r="A20" s="142">
        <v>34397</v>
      </c>
      <c r="B20" s="51">
        <v>19</v>
      </c>
      <c r="C20" s="114" t="s">
        <v>196</v>
      </c>
      <c r="D20" s="16">
        <v>47</v>
      </c>
      <c r="E20" s="18">
        <f t="shared" si="0"/>
        <v>68.115942028985515</v>
      </c>
      <c r="F20" s="18">
        <f t="shared" si="1"/>
        <v>1.158960810215764</v>
      </c>
      <c r="G20" s="18">
        <f t="shared" si="2"/>
        <v>69.274902839201275</v>
      </c>
      <c r="H20" s="41"/>
      <c r="I20" s="16">
        <v>79</v>
      </c>
      <c r="J20" s="18">
        <f t="shared" si="3"/>
        <v>83.15789473684211</v>
      </c>
      <c r="K20" s="18">
        <f t="shared" si="4"/>
        <v>0</v>
      </c>
      <c r="L20" s="34">
        <f t="shared" si="5"/>
        <v>83.15789473684211</v>
      </c>
      <c r="M20" s="18">
        <f t="shared" si="28"/>
        <v>6</v>
      </c>
      <c r="N20" s="18">
        <f t="shared" si="7"/>
        <v>75.274902839201275</v>
      </c>
      <c r="P20" s="16">
        <v>46</v>
      </c>
      <c r="Q20" s="18">
        <f t="shared" si="8"/>
        <v>47.422680412371129</v>
      </c>
      <c r="R20" s="18">
        <f t="shared" si="9"/>
        <v>2.6230754609389848</v>
      </c>
      <c r="S20" s="18">
        <f t="shared" si="10"/>
        <v>53.045755873310114</v>
      </c>
      <c r="U20" s="16"/>
      <c r="V20" s="18"/>
      <c r="W20" s="18"/>
      <c r="X20" s="18"/>
      <c r="Z20" s="16"/>
      <c r="AA20" s="18"/>
      <c r="AB20" s="18"/>
      <c r="AC20" s="18"/>
      <c r="AD20" s="18"/>
      <c r="AE20" s="18"/>
      <c r="AG20" s="16"/>
      <c r="AH20" s="18"/>
      <c r="AI20" s="18"/>
      <c r="AJ20" s="18"/>
      <c r="AL20" s="18"/>
      <c r="AM20" s="18"/>
      <c r="AN20" s="18"/>
      <c r="AO20" s="18"/>
      <c r="AQ20" s="16"/>
      <c r="AR20" s="18"/>
      <c r="AS20" s="18"/>
      <c r="AT20" s="18"/>
      <c r="AV20" s="16"/>
      <c r="AW20" s="18"/>
      <c r="AX20" s="18"/>
      <c r="AY20" s="18"/>
    </row>
    <row r="21" spans="1:51" x14ac:dyDescent="0.2">
      <c r="A21" s="142">
        <v>34397</v>
      </c>
      <c r="B21" s="116">
        <v>20</v>
      </c>
      <c r="C21" s="114" t="s">
        <v>197</v>
      </c>
      <c r="D21" s="16">
        <v>45</v>
      </c>
      <c r="E21" s="18">
        <f t="shared" si="0"/>
        <v>65.217391304347828</v>
      </c>
      <c r="F21" s="18">
        <f t="shared" si="1"/>
        <v>1.1096433289299867</v>
      </c>
      <c r="G21" s="18">
        <f t="shared" si="2"/>
        <v>66.327034633277819</v>
      </c>
      <c r="H21" s="41"/>
      <c r="I21" s="16">
        <v>72</v>
      </c>
      <c r="J21" s="18">
        <f t="shared" si="3"/>
        <v>75.789473684210535</v>
      </c>
      <c r="K21" s="18">
        <f t="shared" si="4"/>
        <v>0</v>
      </c>
      <c r="L21" s="34">
        <f t="shared" si="5"/>
        <v>75.789473684210535</v>
      </c>
      <c r="M21" s="18">
        <f t="shared" si="28"/>
        <v>4</v>
      </c>
      <c r="N21" s="18">
        <f t="shared" si="7"/>
        <v>70.327034633277819</v>
      </c>
      <c r="P21" s="16">
        <v>48</v>
      </c>
      <c r="Q21" s="18">
        <f t="shared" si="8"/>
        <v>49.484536082474229</v>
      </c>
      <c r="R21" s="18">
        <f t="shared" si="9"/>
        <v>2.7371222201102454</v>
      </c>
      <c r="S21" s="18">
        <f t="shared" si="10"/>
        <v>55.221658302584473</v>
      </c>
      <c r="U21" s="16"/>
      <c r="V21" s="18"/>
      <c r="W21" s="18"/>
      <c r="X21" s="18"/>
      <c r="Z21" s="16"/>
      <c r="AA21" s="18"/>
      <c r="AB21" s="18"/>
      <c r="AC21" s="18"/>
      <c r="AD21" s="18"/>
      <c r="AE21" s="18"/>
      <c r="AG21" s="16"/>
      <c r="AH21" s="18"/>
      <c r="AI21" s="18"/>
      <c r="AJ21" s="18"/>
      <c r="AL21" s="18"/>
      <c r="AM21" s="18"/>
      <c r="AN21" s="18"/>
      <c r="AO21" s="18"/>
      <c r="AQ21" s="16"/>
      <c r="AR21" s="18"/>
      <c r="AS21" s="18"/>
      <c r="AT21" s="18"/>
      <c r="AV21" s="16"/>
      <c r="AW21" s="18"/>
      <c r="AX21" s="18"/>
      <c r="AY21" s="18"/>
    </row>
    <row r="22" spans="1:51" x14ac:dyDescent="0.2">
      <c r="A22" s="142">
        <v>34397</v>
      </c>
      <c r="B22" s="51">
        <v>21</v>
      </c>
      <c r="C22" s="114" t="s">
        <v>141</v>
      </c>
      <c r="D22" s="16">
        <v>57</v>
      </c>
      <c r="E22" s="18">
        <f t="shared" si="0"/>
        <v>82.608695652173907</v>
      </c>
      <c r="F22" s="18">
        <f t="shared" si="1"/>
        <v>1.4055482166446496</v>
      </c>
      <c r="G22" s="18">
        <f t="shared" si="2"/>
        <v>84.014243868818554</v>
      </c>
      <c r="H22" s="41"/>
      <c r="I22" s="16">
        <v>83</v>
      </c>
      <c r="J22" s="18">
        <f t="shared" si="3"/>
        <v>87.368421052631589</v>
      </c>
      <c r="K22" s="18">
        <f t="shared" si="4"/>
        <v>0</v>
      </c>
      <c r="L22" s="34">
        <f t="shared" si="5"/>
        <v>87.368421052631589</v>
      </c>
      <c r="M22" s="145">
        <v>6</v>
      </c>
      <c r="N22" s="18">
        <f t="shared" si="7"/>
        <v>90.014243868818554</v>
      </c>
      <c r="P22" s="16">
        <v>66.5</v>
      </c>
      <c r="Q22" s="18">
        <f t="shared" si="8"/>
        <v>68.55670103092784</v>
      </c>
      <c r="R22" s="18">
        <f t="shared" si="9"/>
        <v>3.7920547424444031</v>
      </c>
      <c r="S22" s="18">
        <f t="shared" si="10"/>
        <v>75.348755773372247</v>
      </c>
      <c r="U22" s="16"/>
      <c r="V22" s="18"/>
      <c r="W22" s="18"/>
      <c r="X22" s="18"/>
      <c r="Z22" s="16"/>
      <c r="AA22" s="18"/>
      <c r="AB22" s="18"/>
      <c r="AC22" s="18"/>
      <c r="AD22" s="18"/>
      <c r="AE22" s="18"/>
      <c r="AG22" s="16"/>
      <c r="AH22" s="18"/>
      <c r="AI22" s="18"/>
      <c r="AJ22" s="18"/>
      <c r="AL22" s="18"/>
      <c r="AM22" s="18"/>
      <c r="AN22" s="18"/>
      <c r="AO22" s="18"/>
      <c r="AQ22" s="16"/>
      <c r="AR22" s="18"/>
      <c r="AS22" s="18"/>
      <c r="AT22" s="18"/>
      <c r="AV22" s="16"/>
      <c r="AW22" s="18"/>
      <c r="AX22" s="18"/>
      <c r="AY22" s="18"/>
    </row>
    <row r="23" spans="1:51" x14ac:dyDescent="0.2">
      <c r="A23" s="142">
        <v>34397</v>
      </c>
      <c r="B23" s="116">
        <v>22</v>
      </c>
      <c r="C23" s="114" t="s">
        <v>142</v>
      </c>
      <c r="D23" s="16">
        <v>56</v>
      </c>
      <c r="E23" s="18">
        <f t="shared" si="0"/>
        <v>81.159420289855078</v>
      </c>
      <c r="F23" s="18">
        <f t="shared" si="1"/>
        <v>1.3808894760017612</v>
      </c>
      <c r="G23" s="18">
        <f t="shared" si="2"/>
        <v>82.540309765856833</v>
      </c>
      <c r="H23" s="41"/>
      <c r="I23" s="16">
        <v>79</v>
      </c>
      <c r="J23" s="18">
        <f t="shared" si="3"/>
        <v>83.15789473684211</v>
      </c>
      <c r="K23" s="18">
        <f t="shared" si="4"/>
        <v>0</v>
      </c>
      <c r="L23" s="34">
        <f t="shared" si="5"/>
        <v>83.15789473684211</v>
      </c>
      <c r="M23" s="18">
        <f t="shared" ref="M23:M28" si="29">IF(I23="",0,VLOOKUP(L23,$K$77:$L$84,2))</f>
        <v>6</v>
      </c>
      <c r="N23" s="18">
        <f t="shared" si="7"/>
        <v>88.540309765856833</v>
      </c>
      <c r="P23" s="16">
        <v>71</v>
      </c>
      <c r="Q23" s="18">
        <f t="shared" si="8"/>
        <v>73.19587628865979</v>
      </c>
      <c r="R23" s="18">
        <f t="shared" si="9"/>
        <v>4.0486599505797374</v>
      </c>
      <c r="S23" s="18">
        <f t="shared" si="10"/>
        <v>80.244536239239523</v>
      </c>
      <c r="U23" s="16"/>
      <c r="V23" s="18"/>
      <c r="W23" s="18"/>
      <c r="X23" s="18"/>
      <c r="Z23" s="16"/>
      <c r="AA23" s="18"/>
      <c r="AB23" s="18"/>
      <c r="AC23" s="18"/>
      <c r="AD23" s="18"/>
      <c r="AE23" s="18"/>
      <c r="AG23" s="16"/>
      <c r="AH23" s="18"/>
      <c r="AI23" s="18"/>
      <c r="AJ23" s="18"/>
      <c r="AL23" s="18"/>
      <c r="AM23" s="18"/>
      <c r="AN23" s="18"/>
      <c r="AO23" s="18"/>
      <c r="AQ23" s="16"/>
      <c r="AR23" s="18"/>
      <c r="AS23" s="18"/>
      <c r="AT23" s="18"/>
      <c r="AV23" s="16"/>
      <c r="AW23" s="18"/>
      <c r="AX23" s="18"/>
      <c r="AY23" s="18"/>
    </row>
    <row r="24" spans="1:51" x14ac:dyDescent="0.2">
      <c r="A24" s="142">
        <v>34397</v>
      </c>
      <c r="B24" s="51">
        <v>23</v>
      </c>
      <c r="C24" s="118" t="s">
        <v>209</v>
      </c>
      <c r="D24" s="16">
        <v>37</v>
      </c>
      <c r="E24" s="18">
        <f t="shared" si="0"/>
        <v>53.623188405797109</v>
      </c>
      <c r="F24" s="18">
        <f t="shared" si="1"/>
        <v>0.91237340378687803</v>
      </c>
      <c r="G24" s="18">
        <f t="shared" si="2"/>
        <v>54.535561809583989</v>
      </c>
      <c r="H24" s="41"/>
      <c r="I24" s="16">
        <v>86</v>
      </c>
      <c r="J24" s="18">
        <f t="shared" si="3"/>
        <v>90.526315789473685</v>
      </c>
      <c r="K24" s="18">
        <f t="shared" si="4"/>
        <v>0</v>
      </c>
      <c r="L24" s="34">
        <f t="shared" si="5"/>
        <v>90.526315789473685</v>
      </c>
      <c r="M24" s="18">
        <f t="shared" si="29"/>
        <v>9</v>
      </c>
      <c r="N24" s="18">
        <f t="shared" si="7"/>
        <v>63.535561809583989</v>
      </c>
      <c r="P24" s="16">
        <v>48</v>
      </c>
      <c r="Q24" s="18">
        <f t="shared" si="8"/>
        <v>49.484536082474229</v>
      </c>
      <c r="R24" s="18">
        <f t="shared" si="9"/>
        <v>2.7371222201102454</v>
      </c>
      <c r="S24" s="18">
        <f t="shared" si="10"/>
        <v>55.221658302584473</v>
      </c>
      <c r="U24" s="16"/>
      <c r="V24" s="18"/>
      <c r="W24" s="18"/>
      <c r="X24" s="18"/>
      <c r="Z24" s="16"/>
      <c r="AA24" s="18"/>
      <c r="AB24" s="18"/>
      <c r="AC24" s="18"/>
      <c r="AD24" s="18"/>
      <c r="AE24" s="18"/>
      <c r="AG24" s="16"/>
      <c r="AH24" s="18"/>
      <c r="AI24" s="18"/>
      <c r="AJ24" s="18"/>
      <c r="AL24" s="18"/>
      <c r="AM24" s="18"/>
      <c r="AN24" s="18"/>
      <c r="AO24" s="18"/>
      <c r="AQ24" s="16"/>
      <c r="AR24" s="18"/>
      <c r="AS24" s="18"/>
      <c r="AT24" s="18"/>
      <c r="AV24" s="16"/>
      <c r="AW24" s="18"/>
      <c r="AX24" s="18"/>
      <c r="AY24" s="18"/>
    </row>
    <row r="25" spans="1:51" x14ac:dyDescent="0.2">
      <c r="A25" s="142">
        <v>34397</v>
      </c>
      <c r="B25" s="116">
        <v>24</v>
      </c>
      <c r="C25" s="114" t="s">
        <v>144</v>
      </c>
      <c r="D25" s="16">
        <v>47</v>
      </c>
      <c r="E25" s="18">
        <f t="shared" si="0"/>
        <v>68.115942028985515</v>
      </c>
      <c r="F25" s="18">
        <f t="shared" si="1"/>
        <v>1.158960810215764</v>
      </c>
      <c r="G25" s="18">
        <f t="shared" si="2"/>
        <v>69.274902839201275</v>
      </c>
      <c r="H25" s="41"/>
      <c r="I25" s="16">
        <v>68</v>
      </c>
      <c r="J25" s="18">
        <f t="shared" si="3"/>
        <v>71.578947368421055</v>
      </c>
      <c r="K25" s="18">
        <f t="shared" si="4"/>
        <v>0</v>
      </c>
      <c r="L25" s="34">
        <f t="shared" si="5"/>
        <v>71.578947368421055</v>
      </c>
      <c r="M25" s="18">
        <f t="shared" si="29"/>
        <v>2</v>
      </c>
      <c r="N25" s="18">
        <f t="shared" si="7"/>
        <v>71.274902839201275</v>
      </c>
      <c r="P25" s="16">
        <v>39.5</v>
      </c>
      <c r="Q25" s="18">
        <f t="shared" si="8"/>
        <v>40.72164948453608</v>
      </c>
      <c r="R25" s="18">
        <f t="shared" si="9"/>
        <v>2.2524234936323895</v>
      </c>
      <c r="S25" s="18">
        <f t="shared" si="10"/>
        <v>45.974072978168472</v>
      </c>
      <c r="U25" s="16"/>
      <c r="V25" s="18"/>
      <c r="W25" s="18"/>
      <c r="X25" s="18"/>
      <c r="Z25" s="16"/>
      <c r="AA25" s="18"/>
      <c r="AB25" s="18"/>
      <c r="AC25" s="18"/>
      <c r="AD25" s="18"/>
      <c r="AE25" s="18"/>
      <c r="AG25" s="16"/>
      <c r="AH25" s="18"/>
      <c r="AI25" s="18"/>
      <c r="AJ25" s="18"/>
      <c r="AL25" s="18"/>
      <c r="AM25" s="18"/>
      <c r="AN25" s="18"/>
      <c r="AO25" s="18"/>
      <c r="AQ25" s="16"/>
      <c r="AR25" s="18"/>
      <c r="AS25" s="18"/>
      <c r="AT25" s="18"/>
      <c r="AV25" s="16"/>
      <c r="AW25" s="18"/>
      <c r="AX25" s="18"/>
      <c r="AY25" s="18"/>
    </row>
    <row r="26" spans="1:51" x14ac:dyDescent="0.2">
      <c r="A26" s="142">
        <v>34397</v>
      </c>
      <c r="B26" s="51">
        <v>25</v>
      </c>
      <c r="C26" s="98" t="s">
        <v>219</v>
      </c>
      <c r="D26" s="16">
        <v>59</v>
      </c>
      <c r="E26" s="18">
        <f t="shared" si="0"/>
        <v>85.507246376811594</v>
      </c>
      <c r="F26" s="18">
        <f t="shared" si="1"/>
        <v>1.4548656979304269</v>
      </c>
      <c r="G26" s="18">
        <f t="shared" si="2"/>
        <v>86.962112074742024</v>
      </c>
      <c r="H26" s="41"/>
      <c r="I26" s="16">
        <v>86</v>
      </c>
      <c r="J26" s="18">
        <f t="shared" si="3"/>
        <v>90.526315789473685</v>
      </c>
      <c r="K26" s="18">
        <f t="shared" si="4"/>
        <v>0</v>
      </c>
      <c r="L26" s="34">
        <f t="shared" si="5"/>
        <v>90.526315789473685</v>
      </c>
      <c r="M26" s="145">
        <v>5</v>
      </c>
      <c r="N26" s="18">
        <f t="shared" si="7"/>
        <v>91.962112074742024</v>
      </c>
      <c r="P26" s="16">
        <v>79.5</v>
      </c>
      <c r="Q26" s="18">
        <f t="shared" si="8"/>
        <v>81.958762886597938</v>
      </c>
      <c r="R26" s="18">
        <f t="shared" si="9"/>
        <v>4.5333586770575938</v>
      </c>
      <c r="S26" s="18">
        <f t="shared" si="10"/>
        <v>89.49212156365553</v>
      </c>
      <c r="U26" s="16"/>
      <c r="V26" s="18"/>
      <c r="W26" s="18"/>
      <c r="X26" s="18"/>
      <c r="Z26" s="16"/>
      <c r="AA26" s="18"/>
      <c r="AB26" s="18"/>
      <c r="AC26" s="18"/>
      <c r="AD26" s="18"/>
      <c r="AE26" s="18"/>
      <c r="AG26" s="16"/>
      <c r="AH26" s="18"/>
      <c r="AI26" s="18"/>
      <c r="AJ26" s="18"/>
      <c r="AL26" s="18"/>
      <c r="AM26" s="18"/>
      <c r="AN26" s="18"/>
      <c r="AO26" s="18"/>
      <c r="AQ26" s="16"/>
      <c r="AR26" s="18"/>
      <c r="AS26" s="18"/>
      <c r="AT26" s="18"/>
      <c r="AV26" s="16"/>
      <c r="AW26" s="18"/>
      <c r="AX26" s="18"/>
      <c r="AY26" s="18"/>
    </row>
    <row r="27" spans="1:51" x14ac:dyDescent="0.2">
      <c r="A27" s="142">
        <v>34397</v>
      </c>
      <c r="B27" s="116">
        <v>26</v>
      </c>
      <c r="C27" s="114" t="s">
        <v>145</v>
      </c>
      <c r="D27" s="16">
        <v>38</v>
      </c>
      <c r="E27" s="18">
        <f t="shared" si="0"/>
        <v>55.072463768115945</v>
      </c>
      <c r="F27" s="18">
        <f t="shared" si="1"/>
        <v>0.93703214442976657</v>
      </c>
      <c r="G27" s="18">
        <f t="shared" si="2"/>
        <v>56.009495912545709</v>
      </c>
      <c r="H27" s="41"/>
      <c r="I27" s="16">
        <v>78</v>
      </c>
      <c r="J27" s="18">
        <f t="shared" si="3"/>
        <v>82.10526315789474</v>
      </c>
      <c r="K27" s="18">
        <f t="shared" si="4"/>
        <v>0</v>
      </c>
      <c r="L27" s="34">
        <f t="shared" si="5"/>
        <v>82.10526315789474</v>
      </c>
      <c r="M27" s="18">
        <f t="shared" si="29"/>
        <v>6</v>
      </c>
      <c r="N27" s="18">
        <f t="shared" si="7"/>
        <v>62.009495912545709</v>
      </c>
      <c r="P27" s="16">
        <v>57</v>
      </c>
      <c r="Q27" s="18">
        <f t="shared" si="8"/>
        <v>58.762886597938149</v>
      </c>
      <c r="R27" s="18">
        <f t="shared" si="9"/>
        <v>3.2503326363809171</v>
      </c>
      <c r="S27" s="18">
        <f t="shared" si="10"/>
        <v>65.013219234319067</v>
      </c>
      <c r="U27" s="16"/>
      <c r="V27" s="18"/>
      <c r="W27" s="18"/>
      <c r="X27" s="18"/>
      <c r="Z27" s="16"/>
      <c r="AA27" s="18"/>
      <c r="AB27" s="18"/>
      <c r="AC27" s="18"/>
      <c r="AD27" s="18"/>
      <c r="AE27" s="18"/>
      <c r="AG27" s="16"/>
      <c r="AH27" s="18"/>
      <c r="AI27" s="18"/>
      <c r="AJ27" s="18"/>
      <c r="AL27" s="18"/>
      <c r="AM27" s="18"/>
      <c r="AN27" s="18"/>
      <c r="AO27" s="18"/>
      <c r="AQ27" s="16"/>
      <c r="AR27" s="18"/>
      <c r="AS27" s="18"/>
      <c r="AT27" s="18"/>
      <c r="AV27" s="16"/>
      <c r="AW27" s="18"/>
      <c r="AX27" s="18"/>
      <c r="AY27" s="18"/>
    </row>
    <row r="28" spans="1:51" x14ac:dyDescent="0.2">
      <c r="A28" s="142">
        <v>34397</v>
      </c>
      <c r="B28" s="51">
        <v>27</v>
      </c>
      <c r="C28" s="114" t="s">
        <v>148</v>
      </c>
      <c r="D28" s="16">
        <v>50</v>
      </c>
      <c r="E28" s="18">
        <f t="shared" si="0"/>
        <v>72.463768115942031</v>
      </c>
      <c r="F28" s="18">
        <f t="shared" si="1"/>
        <v>1.2329370321444295</v>
      </c>
      <c r="G28" s="18">
        <f t="shared" si="2"/>
        <v>73.696705148086465</v>
      </c>
      <c r="H28" s="41"/>
      <c r="I28" s="16">
        <v>82</v>
      </c>
      <c r="J28" s="18">
        <f t="shared" si="3"/>
        <v>86.31578947368422</v>
      </c>
      <c r="K28" s="18">
        <f t="shared" si="4"/>
        <v>0</v>
      </c>
      <c r="L28" s="34">
        <f t="shared" si="5"/>
        <v>86.31578947368422</v>
      </c>
      <c r="M28" s="18">
        <f t="shared" si="29"/>
        <v>8</v>
      </c>
      <c r="N28" s="18">
        <f t="shared" si="7"/>
        <v>81.696705148086465</v>
      </c>
      <c r="P28" s="16">
        <v>74</v>
      </c>
      <c r="Q28" s="18">
        <f t="shared" si="8"/>
        <v>76.288659793814432</v>
      </c>
      <c r="R28" s="18">
        <f t="shared" si="9"/>
        <v>4.219730089336629</v>
      </c>
      <c r="S28" s="18">
        <f t="shared" si="10"/>
        <v>83.508389883151068</v>
      </c>
      <c r="U28" s="16"/>
      <c r="V28" s="18"/>
      <c r="W28" s="18"/>
      <c r="X28" s="18"/>
      <c r="Z28" s="16"/>
      <c r="AA28" s="18"/>
      <c r="AB28" s="18"/>
      <c r="AC28" s="18"/>
      <c r="AD28" s="18"/>
      <c r="AE28" s="18"/>
      <c r="AG28" s="16"/>
      <c r="AH28" s="18"/>
      <c r="AI28" s="18"/>
      <c r="AJ28" s="18"/>
      <c r="AL28" s="18"/>
      <c r="AM28" s="18"/>
      <c r="AN28" s="18"/>
      <c r="AO28" s="18"/>
      <c r="AQ28" s="16"/>
      <c r="AR28" s="18"/>
      <c r="AS28" s="18"/>
      <c r="AT28" s="18"/>
      <c r="AV28" s="16"/>
      <c r="AW28" s="18"/>
      <c r="AX28" s="18"/>
      <c r="AY28" s="18"/>
    </row>
    <row r="29" spans="1:51" x14ac:dyDescent="0.2">
      <c r="A29" s="142">
        <v>34397</v>
      </c>
      <c r="B29" s="116">
        <v>28</v>
      </c>
      <c r="C29" s="114" t="s">
        <v>149</v>
      </c>
      <c r="D29" s="16">
        <v>65</v>
      </c>
      <c r="E29" s="18">
        <f t="shared" si="0"/>
        <v>94.20289855072464</v>
      </c>
      <c r="F29" s="18">
        <f t="shared" si="1"/>
        <v>1.6028181417877585</v>
      </c>
      <c r="G29" s="18">
        <f t="shared" si="2"/>
        <v>95.805716692512405</v>
      </c>
      <c r="H29" s="41"/>
      <c r="I29" s="16">
        <v>93</v>
      </c>
      <c r="J29" s="18">
        <f t="shared" si="3"/>
        <v>97.894736842105274</v>
      </c>
      <c r="K29" s="18">
        <f t="shared" si="4"/>
        <v>0</v>
      </c>
      <c r="L29" s="34">
        <f t="shared" si="5"/>
        <v>97.894736842105274</v>
      </c>
      <c r="M29" s="145">
        <v>2</v>
      </c>
      <c r="N29" s="18">
        <f t="shared" si="7"/>
        <v>97.805716692512405</v>
      </c>
      <c r="P29" s="16">
        <v>95</v>
      </c>
      <c r="Q29" s="18">
        <f t="shared" si="8"/>
        <v>97.9381443298969</v>
      </c>
      <c r="R29" s="18">
        <f t="shared" si="9"/>
        <v>5.4172210606348603</v>
      </c>
      <c r="S29" s="145">
        <v>98.9</v>
      </c>
      <c r="U29" s="16"/>
      <c r="V29" s="18"/>
      <c r="W29" s="18"/>
      <c r="X29" s="18"/>
      <c r="Z29" s="16"/>
      <c r="AA29" s="18"/>
      <c r="AB29" s="18"/>
      <c r="AC29" s="18"/>
      <c r="AD29" s="18"/>
      <c r="AE29" s="18"/>
      <c r="AG29" s="16"/>
      <c r="AH29" s="18"/>
      <c r="AI29" s="18"/>
      <c r="AJ29" s="18"/>
      <c r="AL29" s="18"/>
      <c r="AM29" s="18"/>
      <c r="AN29" s="18"/>
      <c r="AO29" s="18"/>
      <c r="AQ29" s="16"/>
      <c r="AR29" s="18"/>
      <c r="AS29" s="18"/>
      <c r="AT29" s="18"/>
      <c r="AV29" s="16"/>
      <c r="AW29" s="18"/>
      <c r="AX29" s="18"/>
      <c r="AY29" s="18"/>
    </row>
    <row r="30" spans="1:51" x14ac:dyDescent="0.2">
      <c r="A30" s="142">
        <v>34397</v>
      </c>
      <c r="B30" s="51">
        <v>29</v>
      </c>
      <c r="C30" s="114" t="s">
        <v>150</v>
      </c>
      <c r="D30" s="16">
        <v>27</v>
      </c>
      <c r="E30" s="18">
        <f t="shared" si="0"/>
        <v>39.130434782608695</v>
      </c>
      <c r="F30" s="18">
        <f t="shared" si="1"/>
        <v>0.66578599735799193</v>
      </c>
      <c r="G30" s="18">
        <f t="shared" si="2"/>
        <v>39.796220779966688</v>
      </c>
      <c r="H30" s="41"/>
      <c r="I30" s="16">
        <v>84</v>
      </c>
      <c r="J30" s="18">
        <f t="shared" si="3"/>
        <v>88.421052631578945</v>
      </c>
      <c r="K30" s="18">
        <f t="shared" si="4"/>
        <v>0</v>
      </c>
      <c r="L30" s="34">
        <f t="shared" si="5"/>
        <v>88.421052631578945</v>
      </c>
      <c r="M30" s="18">
        <f t="shared" ref="M30:M49" si="30">IF(I30="",0,VLOOKUP(L30,$K$77:$L$84,2))</f>
        <v>8</v>
      </c>
      <c r="N30" s="18">
        <f t="shared" si="7"/>
        <v>47.796220779966688</v>
      </c>
      <c r="P30" s="16">
        <v>37.5</v>
      </c>
      <c r="Q30" s="18">
        <f t="shared" si="8"/>
        <v>38.659793814432994</v>
      </c>
      <c r="R30" s="18">
        <f t="shared" si="9"/>
        <v>2.1383767344611293</v>
      </c>
      <c r="S30" s="18">
        <f t="shared" si="10"/>
        <v>43.79817054889412</v>
      </c>
      <c r="U30" s="16"/>
      <c r="V30" s="18"/>
      <c r="W30" s="18"/>
      <c r="X30" s="18"/>
      <c r="Z30" s="16"/>
      <c r="AA30" s="18"/>
      <c r="AB30" s="18"/>
      <c r="AC30" s="18"/>
      <c r="AD30" s="18"/>
      <c r="AE30" s="18"/>
      <c r="AG30" s="16"/>
      <c r="AH30" s="18"/>
      <c r="AI30" s="18"/>
      <c r="AJ30" s="18"/>
      <c r="AL30" s="18"/>
      <c r="AM30" s="18"/>
      <c r="AN30" s="18"/>
      <c r="AO30" s="18"/>
      <c r="AQ30" s="16"/>
      <c r="AR30" s="18"/>
      <c r="AS30" s="18"/>
      <c r="AT30" s="18"/>
      <c r="AV30" s="16"/>
      <c r="AW30" s="18"/>
      <c r="AX30" s="18"/>
      <c r="AY30" s="18"/>
    </row>
    <row r="31" spans="1:51" x14ac:dyDescent="0.2">
      <c r="A31" s="119">
        <v>34397</v>
      </c>
      <c r="B31" s="138">
        <v>30</v>
      </c>
      <c r="C31" s="139" t="s">
        <v>151</v>
      </c>
      <c r="D31" s="16">
        <v>30</v>
      </c>
      <c r="E31" s="18">
        <f t="shared" si="0"/>
        <v>43.478260869565219</v>
      </c>
      <c r="F31" s="18">
        <f t="shared" si="1"/>
        <v>0.73976221928665775</v>
      </c>
      <c r="G31" s="18">
        <f t="shared" si="2"/>
        <v>44.218023088851879</v>
      </c>
      <c r="H31" s="41"/>
      <c r="I31" s="16">
        <v>85</v>
      </c>
      <c r="J31" s="18">
        <f t="shared" si="3"/>
        <v>89.473684210526315</v>
      </c>
      <c r="K31" s="18">
        <f t="shared" si="4"/>
        <v>0</v>
      </c>
      <c r="L31" s="34">
        <f t="shared" si="5"/>
        <v>89.473684210526315</v>
      </c>
      <c r="M31" s="18">
        <f t="shared" si="30"/>
        <v>8</v>
      </c>
      <c r="N31" s="18">
        <f t="shared" si="7"/>
        <v>52.218023088851879</v>
      </c>
      <c r="P31" s="16"/>
      <c r="Q31" s="18" t="str">
        <f t="shared" si="8"/>
        <v/>
      </c>
      <c r="R31" s="18" t="str">
        <f t="shared" si="9"/>
        <v/>
      </c>
      <c r="S31" s="18" t="str">
        <f t="shared" si="10"/>
        <v/>
      </c>
      <c r="U31" s="16"/>
      <c r="V31" s="18"/>
      <c r="W31" s="18"/>
      <c r="X31" s="18"/>
      <c r="Z31" s="16"/>
      <c r="AA31" s="18"/>
      <c r="AB31" s="18"/>
      <c r="AC31" s="18"/>
      <c r="AD31" s="18"/>
      <c r="AE31" s="18"/>
      <c r="AG31" s="16"/>
      <c r="AH31" s="18"/>
      <c r="AI31" s="18"/>
      <c r="AJ31" s="18"/>
      <c r="AL31" s="18"/>
      <c r="AM31" s="18"/>
      <c r="AN31" s="18"/>
      <c r="AO31" s="18"/>
      <c r="AQ31" s="16"/>
      <c r="AR31" s="18"/>
      <c r="AS31" s="18"/>
      <c r="AT31" s="18"/>
      <c r="AV31" s="16"/>
      <c r="AW31" s="18"/>
      <c r="AX31" s="18"/>
      <c r="AY31" s="18"/>
    </row>
    <row r="32" spans="1:51" x14ac:dyDescent="0.2">
      <c r="A32" s="142">
        <v>34397</v>
      </c>
      <c r="B32" s="51">
        <v>31</v>
      </c>
      <c r="C32" s="114" t="s">
        <v>152</v>
      </c>
      <c r="D32" s="16">
        <v>39</v>
      </c>
      <c r="E32" s="18">
        <f t="shared" si="0"/>
        <v>56.521739130434781</v>
      </c>
      <c r="F32" s="18">
        <f t="shared" si="1"/>
        <v>0.96169088507265499</v>
      </c>
      <c r="G32" s="18">
        <f t="shared" si="2"/>
        <v>57.483430015507437</v>
      </c>
      <c r="H32" s="41"/>
      <c r="I32" s="16">
        <v>71</v>
      </c>
      <c r="J32" s="18">
        <f t="shared" si="3"/>
        <v>74.73684210526315</v>
      </c>
      <c r="K32" s="18">
        <f t="shared" si="4"/>
        <v>0</v>
      </c>
      <c r="L32" s="34">
        <f t="shared" si="5"/>
        <v>74.73684210526315</v>
      </c>
      <c r="M32" s="18">
        <f t="shared" si="30"/>
        <v>2</v>
      </c>
      <c r="N32" s="18">
        <f t="shared" si="7"/>
        <v>59.483430015507437</v>
      </c>
      <c r="P32" s="16">
        <v>57.5</v>
      </c>
      <c r="Q32" s="18">
        <f t="shared" si="8"/>
        <v>59.27835051546392</v>
      </c>
      <c r="R32" s="18">
        <f t="shared" si="9"/>
        <v>3.2788443261737314</v>
      </c>
      <c r="S32" s="18">
        <f t="shared" si="10"/>
        <v>65.557194841637653</v>
      </c>
      <c r="U32" s="16"/>
      <c r="V32" s="18"/>
      <c r="W32" s="18"/>
      <c r="X32" s="18"/>
      <c r="Z32" s="16"/>
      <c r="AA32" s="18"/>
      <c r="AB32" s="18"/>
      <c r="AC32" s="18"/>
      <c r="AD32" s="18"/>
      <c r="AE32" s="18"/>
      <c r="AG32" s="16"/>
      <c r="AH32" s="18"/>
      <c r="AI32" s="18"/>
      <c r="AJ32" s="18"/>
      <c r="AL32" s="18"/>
      <c r="AM32" s="18"/>
      <c r="AN32" s="18"/>
      <c r="AO32" s="18"/>
      <c r="AQ32" s="16"/>
      <c r="AR32" s="18"/>
      <c r="AS32" s="18"/>
      <c r="AT32" s="18"/>
      <c r="AV32" s="16"/>
      <c r="AW32" s="18"/>
      <c r="AX32" s="18"/>
      <c r="AY32" s="18"/>
    </row>
    <row r="33" spans="1:51" x14ac:dyDescent="0.2">
      <c r="A33" s="142">
        <v>34398</v>
      </c>
      <c r="B33" s="142">
        <v>1</v>
      </c>
      <c r="C33" s="111" t="s">
        <v>159</v>
      </c>
      <c r="D33" s="16">
        <v>29</v>
      </c>
      <c r="E33" s="18">
        <f t="shared" si="0"/>
        <v>42.028985507246375</v>
      </c>
      <c r="F33" s="18">
        <f t="shared" si="1"/>
        <v>0.71510347864376911</v>
      </c>
      <c r="G33" s="18">
        <f t="shared" si="2"/>
        <v>42.744088985890144</v>
      </c>
      <c r="H33" s="41"/>
      <c r="I33" s="16">
        <v>74</v>
      </c>
      <c r="J33" s="18">
        <f t="shared" si="3"/>
        <v>77.89473684210526</v>
      </c>
      <c r="K33" s="18">
        <f t="shared" si="4"/>
        <v>0</v>
      </c>
      <c r="L33" s="34">
        <f t="shared" si="5"/>
        <v>77.89473684210526</v>
      </c>
      <c r="M33" s="18">
        <f t="shared" si="30"/>
        <v>4</v>
      </c>
      <c r="N33" s="18">
        <f t="shared" si="7"/>
        <v>46.744088985890144</v>
      </c>
      <c r="P33" s="16">
        <v>41.5</v>
      </c>
      <c r="Q33" s="18">
        <f t="shared" si="8"/>
        <v>42.783505154639172</v>
      </c>
      <c r="R33" s="18">
        <f t="shared" si="9"/>
        <v>2.3664702528036496</v>
      </c>
      <c r="S33" s="18">
        <f t="shared" si="10"/>
        <v>48.149975407442824</v>
      </c>
      <c r="U33" s="16"/>
      <c r="V33" s="18"/>
      <c r="W33" s="18"/>
      <c r="X33" s="18"/>
      <c r="Z33" s="16"/>
      <c r="AA33" s="18"/>
      <c r="AB33" s="18"/>
      <c r="AC33" s="18"/>
      <c r="AD33" s="18"/>
      <c r="AE33" s="18"/>
      <c r="AG33" s="16"/>
      <c r="AH33" s="18"/>
      <c r="AI33" s="18"/>
      <c r="AJ33" s="18"/>
      <c r="AL33" s="18"/>
      <c r="AM33" s="18"/>
      <c r="AN33" s="18"/>
      <c r="AO33" s="18"/>
      <c r="AQ33" s="16"/>
      <c r="AR33" s="18"/>
      <c r="AS33" s="18"/>
      <c r="AT33" s="18"/>
      <c r="AV33" s="16"/>
      <c r="AW33" s="18"/>
      <c r="AX33" s="18"/>
      <c r="AY33" s="18"/>
    </row>
    <row r="34" spans="1:51" x14ac:dyDescent="0.2">
      <c r="A34" s="142">
        <v>34398</v>
      </c>
      <c r="B34" s="144">
        <v>2</v>
      </c>
      <c r="C34" s="111" t="s">
        <v>160</v>
      </c>
      <c r="D34" s="16">
        <v>33</v>
      </c>
      <c r="E34" s="18">
        <f t="shared" ref="E34:E63" si="31">IF(D34="","",D34/69*100)</f>
        <v>47.826086956521742</v>
      </c>
      <c r="F34" s="18">
        <f t="shared" ref="F34:F63" si="32">IF(D34="","",E34/E$66*F$1)</f>
        <v>0.81373844121532357</v>
      </c>
      <c r="G34" s="18">
        <f t="shared" ref="G34:G63" si="33">IF(D34="","",E34+F34)</f>
        <v>48.639825397737063</v>
      </c>
      <c r="H34" s="41"/>
      <c r="I34" s="16">
        <v>52</v>
      </c>
      <c r="J34" s="18">
        <f t="shared" ref="J34:J63" si="34">IF(I34="","",I34/95*100)</f>
        <v>54.736842105263165</v>
      </c>
      <c r="K34" s="18">
        <f t="shared" ref="K34:K63" si="35">IF(I34="","",J34/J$66*K$1)</f>
        <v>0</v>
      </c>
      <c r="L34" s="34">
        <f t="shared" ref="L34:L63" si="36">IF(I34="","",J34+K34)</f>
        <v>54.736842105263165</v>
      </c>
      <c r="M34" s="18">
        <f t="shared" si="30"/>
        <v>0</v>
      </c>
      <c r="N34" s="18">
        <f t="shared" ref="N34:N63" si="37">IF(D34="","",G34+M34)</f>
        <v>48.639825397737063</v>
      </c>
      <c r="P34" s="16">
        <v>50</v>
      </c>
      <c r="Q34" s="18">
        <f t="shared" ref="Q34:Q58" si="38">IF(P34="","",P34/97*100)</f>
        <v>51.546391752577314</v>
      </c>
      <c r="R34" s="18">
        <f t="shared" ref="R34:R58" si="39">IF(P34="","",Q34/Q$66*R$1)</f>
        <v>2.8511689792815056</v>
      </c>
      <c r="S34" s="18">
        <f t="shared" ref="S34:S58" si="40">IF(P34="","",Q34+R34+$R$67)</f>
        <v>57.397560731858817</v>
      </c>
      <c r="U34" s="16"/>
      <c r="V34" s="18"/>
      <c r="W34" s="18"/>
      <c r="X34" s="18"/>
      <c r="Z34" s="16"/>
      <c r="AA34" s="18"/>
      <c r="AB34" s="18"/>
      <c r="AC34" s="18"/>
      <c r="AD34" s="18"/>
      <c r="AE34" s="18"/>
      <c r="AG34" s="16"/>
      <c r="AH34" s="18"/>
      <c r="AI34" s="18"/>
      <c r="AJ34" s="18"/>
      <c r="AL34" s="18"/>
      <c r="AM34" s="18"/>
      <c r="AN34" s="18"/>
      <c r="AO34" s="18"/>
      <c r="AQ34" s="16"/>
      <c r="AR34" s="18"/>
      <c r="AS34" s="18"/>
      <c r="AT34" s="18"/>
      <c r="AV34" s="16"/>
      <c r="AW34" s="18"/>
      <c r="AX34" s="18"/>
      <c r="AY34" s="18"/>
    </row>
    <row r="35" spans="1:51" x14ac:dyDescent="0.2">
      <c r="A35" s="142">
        <v>34398</v>
      </c>
      <c r="B35" s="144">
        <v>3</v>
      </c>
      <c r="C35" s="111" t="s">
        <v>161</v>
      </c>
      <c r="D35" s="16">
        <v>49</v>
      </c>
      <c r="E35" s="18">
        <f t="shared" si="31"/>
        <v>71.014492753623188</v>
      </c>
      <c r="F35" s="18">
        <f t="shared" si="32"/>
        <v>1.2082782915015409</v>
      </c>
      <c r="G35" s="18">
        <f t="shared" si="33"/>
        <v>72.22277104512473</v>
      </c>
      <c r="H35" s="41"/>
      <c r="I35" s="16">
        <v>88</v>
      </c>
      <c r="J35" s="18">
        <f t="shared" si="34"/>
        <v>92.631578947368425</v>
      </c>
      <c r="K35" s="18">
        <f t="shared" si="35"/>
        <v>0</v>
      </c>
      <c r="L35" s="34">
        <f t="shared" si="36"/>
        <v>92.631578947368425</v>
      </c>
      <c r="M35" s="18">
        <f t="shared" si="30"/>
        <v>9</v>
      </c>
      <c r="N35" s="18">
        <f t="shared" si="37"/>
        <v>81.22277104512473</v>
      </c>
      <c r="P35" s="16">
        <v>63</v>
      </c>
      <c r="Q35" s="18">
        <f t="shared" si="38"/>
        <v>64.948453608247419</v>
      </c>
      <c r="R35" s="18">
        <f t="shared" si="39"/>
        <v>3.5924729138946967</v>
      </c>
      <c r="S35" s="18">
        <f t="shared" si="40"/>
        <v>71.540926522142115</v>
      </c>
      <c r="U35" s="16"/>
      <c r="V35" s="18"/>
      <c r="W35" s="18"/>
      <c r="X35" s="18"/>
      <c r="Z35" s="16"/>
      <c r="AA35" s="18"/>
      <c r="AB35" s="18"/>
      <c r="AC35" s="18"/>
      <c r="AD35" s="18"/>
      <c r="AE35" s="18"/>
      <c r="AG35" s="16"/>
      <c r="AH35" s="18"/>
      <c r="AI35" s="18"/>
      <c r="AJ35" s="18"/>
      <c r="AL35" s="18"/>
      <c r="AM35" s="18"/>
      <c r="AN35" s="18"/>
      <c r="AO35" s="18"/>
      <c r="AQ35" s="16"/>
      <c r="AR35" s="18"/>
      <c r="AS35" s="18"/>
      <c r="AT35" s="18"/>
      <c r="AV35" s="16"/>
      <c r="AW35" s="18"/>
      <c r="AX35" s="18"/>
      <c r="AY35" s="18"/>
    </row>
    <row r="36" spans="1:51" x14ac:dyDescent="0.2">
      <c r="A36" s="142">
        <v>34398</v>
      </c>
      <c r="B36" s="142">
        <v>4</v>
      </c>
      <c r="C36" s="111" t="s">
        <v>162</v>
      </c>
      <c r="D36" s="16">
        <v>33</v>
      </c>
      <c r="E36" s="18">
        <f t="shared" si="31"/>
        <v>47.826086956521742</v>
      </c>
      <c r="F36" s="18">
        <f t="shared" si="32"/>
        <v>0.81373844121532357</v>
      </c>
      <c r="G36" s="18">
        <f t="shared" si="33"/>
        <v>48.639825397737063</v>
      </c>
      <c r="H36" s="41"/>
      <c r="I36" s="16">
        <v>47</v>
      </c>
      <c r="J36" s="18">
        <f t="shared" si="34"/>
        <v>49.473684210526315</v>
      </c>
      <c r="K36" s="18">
        <f t="shared" si="35"/>
        <v>0</v>
      </c>
      <c r="L36" s="34">
        <f t="shared" si="36"/>
        <v>49.473684210526315</v>
      </c>
      <c r="M36" s="18">
        <f t="shared" si="30"/>
        <v>0</v>
      </c>
      <c r="N36" s="18">
        <f t="shared" si="37"/>
        <v>48.639825397737063</v>
      </c>
      <c r="P36" s="16">
        <v>42.5</v>
      </c>
      <c r="Q36" s="18">
        <f t="shared" si="38"/>
        <v>43.814432989690722</v>
      </c>
      <c r="R36" s="18">
        <f t="shared" si="39"/>
        <v>2.4234936323892797</v>
      </c>
      <c r="S36" s="18">
        <f t="shared" si="40"/>
        <v>49.237926622080003</v>
      </c>
      <c r="U36" s="16"/>
      <c r="V36" s="18"/>
      <c r="W36" s="18"/>
      <c r="X36" s="18"/>
      <c r="Z36" s="16"/>
      <c r="AA36" s="18"/>
      <c r="AB36" s="18"/>
      <c r="AC36" s="18"/>
      <c r="AD36" s="18"/>
      <c r="AE36" s="18"/>
      <c r="AG36" s="16"/>
      <c r="AH36" s="18"/>
      <c r="AI36" s="18"/>
      <c r="AJ36" s="18"/>
      <c r="AL36" s="18"/>
      <c r="AM36" s="18"/>
      <c r="AN36" s="18"/>
      <c r="AO36" s="18"/>
      <c r="AQ36" s="16"/>
      <c r="AR36" s="18"/>
      <c r="AS36" s="18"/>
      <c r="AT36" s="18"/>
      <c r="AV36" s="16"/>
      <c r="AW36" s="18"/>
      <c r="AX36" s="18"/>
      <c r="AY36" s="18"/>
    </row>
    <row r="37" spans="1:51" x14ac:dyDescent="0.2">
      <c r="A37" s="142">
        <v>34398</v>
      </c>
      <c r="B37" s="142">
        <v>5</v>
      </c>
      <c r="C37" s="111" t="s">
        <v>198</v>
      </c>
      <c r="D37" s="16">
        <v>52</v>
      </c>
      <c r="E37" s="18">
        <f t="shared" si="31"/>
        <v>75.362318840579718</v>
      </c>
      <c r="F37" s="18">
        <f t="shared" si="32"/>
        <v>1.2822545134302068</v>
      </c>
      <c r="G37" s="18">
        <f t="shared" si="33"/>
        <v>76.644573354009921</v>
      </c>
      <c r="H37" s="41"/>
      <c r="I37" s="16">
        <v>71</v>
      </c>
      <c r="J37" s="18">
        <f t="shared" si="34"/>
        <v>74.73684210526315</v>
      </c>
      <c r="K37" s="18">
        <f t="shared" si="35"/>
        <v>0</v>
      </c>
      <c r="L37" s="34">
        <f t="shared" si="36"/>
        <v>74.73684210526315</v>
      </c>
      <c r="M37" s="18">
        <f t="shared" si="30"/>
        <v>2</v>
      </c>
      <c r="N37" s="18">
        <f t="shared" si="37"/>
        <v>78.644573354009921</v>
      </c>
      <c r="P37" s="16">
        <v>62</v>
      </c>
      <c r="Q37" s="18">
        <f t="shared" si="38"/>
        <v>63.917525773195869</v>
      </c>
      <c r="R37" s="18">
        <f t="shared" si="39"/>
        <v>3.5354495343090671</v>
      </c>
      <c r="S37" s="18">
        <f t="shared" si="40"/>
        <v>70.452975307504943</v>
      </c>
      <c r="U37" s="16"/>
      <c r="V37" s="18"/>
      <c r="W37" s="18"/>
      <c r="X37" s="18"/>
      <c r="Z37" s="16"/>
      <c r="AA37" s="18"/>
      <c r="AB37" s="18"/>
      <c r="AC37" s="18"/>
      <c r="AD37" s="18"/>
      <c r="AE37" s="18"/>
      <c r="AG37" s="16"/>
      <c r="AH37" s="18"/>
      <c r="AI37" s="18"/>
      <c r="AJ37" s="18"/>
      <c r="AL37" s="18"/>
      <c r="AM37" s="18"/>
      <c r="AN37" s="18"/>
      <c r="AO37" s="18"/>
      <c r="AQ37" s="16"/>
      <c r="AR37" s="18"/>
      <c r="AS37" s="18"/>
      <c r="AT37" s="18"/>
      <c r="AV37" s="16"/>
      <c r="AW37" s="18"/>
      <c r="AX37" s="18"/>
      <c r="AY37" s="18"/>
    </row>
    <row r="38" spans="1:51" x14ac:dyDescent="0.2">
      <c r="A38" s="142">
        <v>34398</v>
      </c>
      <c r="B38" s="144">
        <v>6</v>
      </c>
      <c r="C38" s="111" t="s">
        <v>163</v>
      </c>
      <c r="D38" s="16">
        <v>38</v>
      </c>
      <c r="E38" s="18">
        <f t="shared" si="31"/>
        <v>55.072463768115945</v>
      </c>
      <c r="F38" s="18">
        <f t="shared" si="32"/>
        <v>0.93703214442976657</v>
      </c>
      <c r="G38" s="18">
        <f t="shared" si="33"/>
        <v>56.009495912545709</v>
      </c>
      <c r="H38" s="41"/>
      <c r="I38" s="16"/>
      <c r="J38" s="18" t="str">
        <f t="shared" si="34"/>
        <v/>
      </c>
      <c r="K38" s="18" t="str">
        <f t="shared" si="35"/>
        <v/>
      </c>
      <c r="L38" s="34" t="str">
        <f t="shared" si="36"/>
        <v/>
      </c>
      <c r="M38" s="18">
        <f t="shared" si="30"/>
        <v>0</v>
      </c>
      <c r="N38" s="18">
        <f t="shared" si="37"/>
        <v>56.009495912545709</v>
      </c>
      <c r="P38" s="16">
        <v>47.5</v>
      </c>
      <c r="Q38" s="18">
        <f t="shared" si="38"/>
        <v>48.96907216494845</v>
      </c>
      <c r="R38" s="18">
        <f t="shared" si="39"/>
        <v>2.7086105303174302</v>
      </c>
      <c r="S38" s="18">
        <f t="shared" si="40"/>
        <v>54.677682695265879</v>
      </c>
      <c r="U38" s="16"/>
      <c r="V38" s="18"/>
      <c r="W38" s="18"/>
      <c r="X38" s="18"/>
      <c r="Z38" s="16"/>
      <c r="AA38" s="18"/>
      <c r="AB38" s="18"/>
      <c r="AC38" s="18"/>
      <c r="AD38" s="18"/>
      <c r="AE38" s="18"/>
      <c r="AG38" s="16"/>
      <c r="AH38" s="18"/>
      <c r="AI38" s="18"/>
      <c r="AJ38" s="18"/>
      <c r="AL38" s="18"/>
      <c r="AM38" s="18"/>
      <c r="AN38" s="18"/>
      <c r="AO38" s="18"/>
      <c r="AQ38" s="16"/>
      <c r="AR38" s="18"/>
      <c r="AS38" s="18"/>
      <c r="AT38" s="18"/>
      <c r="AV38" s="16"/>
      <c r="AW38" s="18"/>
      <c r="AX38" s="18"/>
      <c r="AY38" s="18"/>
    </row>
    <row r="39" spans="1:51" x14ac:dyDescent="0.2">
      <c r="A39" s="142">
        <v>34398</v>
      </c>
      <c r="B39" s="142">
        <v>7</v>
      </c>
      <c r="C39" s="98" t="s">
        <v>187</v>
      </c>
      <c r="D39" s="16">
        <v>22</v>
      </c>
      <c r="E39" s="18">
        <f t="shared" si="31"/>
        <v>31.884057971014489</v>
      </c>
      <c r="F39" s="18">
        <f t="shared" si="32"/>
        <v>0.54249229414354894</v>
      </c>
      <c r="G39" s="18">
        <f t="shared" si="33"/>
        <v>32.426550265158035</v>
      </c>
      <c r="H39" s="41"/>
      <c r="I39" s="16">
        <v>83</v>
      </c>
      <c r="J39" s="18">
        <f t="shared" si="34"/>
        <v>87.368421052631589</v>
      </c>
      <c r="K39" s="18">
        <f t="shared" si="35"/>
        <v>0</v>
      </c>
      <c r="L39" s="34">
        <f t="shared" si="36"/>
        <v>87.368421052631589</v>
      </c>
      <c r="M39" s="18">
        <f t="shared" si="30"/>
        <v>8</v>
      </c>
      <c r="N39" s="18">
        <f t="shared" si="37"/>
        <v>40.426550265158035</v>
      </c>
      <c r="P39" s="16">
        <v>40</v>
      </c>
      <c r="Q39" s="18">
        <f t="shared" si="38"/>
        <v>41.237113402061851</v>
      </c>
      <c r="R39" s="18">
        <f t="shared" si="39"/>
        <v>2.2809351834252043</v>
      </c>
      <c r="S39" s="18">
        <f t="shared" si="40"/>
        <v>46.518048585487058</v>
      </c>
      <c r="U39" s="16"/>
      <c r="V39" s="18"/>
      <c r="W39" s="18"/>
      <c r="X39" s="18"/>
      <c r="Z39" s="16"/>
      <c r="AA39" s="18"/>
      <c r="AB39" s="18"/>
      <c r="AC39" s="18"/>
      <c r="AD39" s="18"/>
      <c r="AE39" s="18"/>
      <c r="AG39" s="16"/>
      <c r="AH39" s="18"/>
      <c r="AI39" s="18"/>
      <c r="AJ39" s="18"/>
      <c r="AL39" s="18"/>
      <c r="AM39" s="18"/>
      <c r="AN39" s="18"/>
      <c r="AO39" s="18"/>
      <c r="AQ39" s="16"/>
      <c r="AR39" s="18"/>
      <c r="AS39" s="18"/>
      <c r="AT39" s="18"/>
      <c r="AV39" s="16"/>
      <c r="AW39" s="18"/>
      <c r="AX39" s="18"/>
      <c r="AY39" s="18"/>
    </row>
    <row r="40" spans="1:51" x14ac:dyDescent="0.2">
      <c r="A40" s="142">
        <v>34398</v>
      </c>
      <c r="B40" s="142">
        <v>8</v>
      </c>
      <c r="C40" s="111" t="s">
        <v>164</v>
      </c>
      <c r="D40" s="16">
        <v>34</v>
      </c>
      <c r="E40" s="18">
        <f t="shared" si="31"/>
        <v>49.275362318840585</v>
      </c>
      <c r="F40" s="18">
        <f t="shared" si="32"/>
        <v>0.83839718185821221</v>
      </c>
      <c r="G40" s="18">
        <f t="shared" si="33"/>
        <v>50.113759500698798</v>
      </c>
      <c r="H40" s="41"/>
      <c r="I40" s="16">
        <v>73</v>
      </c>
      <c r="J40" s="18">
        <f t="shared" si="34"/>
        <v>76.84210526315789</v>
      </c>
      <c r="K40" s="18">
        <f t="shared" si="35"/>
        <v>0</v>
      </c>
      <c r="L40" s="34">
        <f t="shared" si="36"/>
        <v>76.84210526315789</v>
      </c>
      <c r="M40" s="18">
        <f t="shared" si="30"/>
        <v>4</v>
      </c>
      <c r="N40" s="18">
        <f t="shared" si="37"/>
        <v>54.113759500698798</v>
      </c>
      <c r="P40" s="16">
        <v>33</v>
      </c>
      <c r="Q40" s="18">
        <f t="shared" si="38"/>
        <v>34.020618556701031</v>
      </c>
      <c r="R40" s="18">
        <f t="shared" si="39"/>
        <v>1.8817715263257937</v>
      </c>
      <c r="S40" s="18">
        <f t="shared" si="40"/>
        <v>38.902390083026823</v>
      </c>
      <c r="U40" s="16"/>
      <c r="V40" s="18"/>
      <c r="W40" s="18"/>
      <c r="X40" s="18"/>
      <c r="Z40" s="16"/>
      <c r="AA40" s="18"/>
      <c r="AB40" s="18"/>
      <c r="AC40" s="18"/>
      <c r="AD40" s="18"/>
      <c r="AE40" s="18"/>
      <c r="AG40" s="16"/>
      <c r="AH40" s="18"/>
      <c r="AI40" s="18"/>
      <c r="AJ40" s="18"/>
      <c r="AL40" s="18"/>
      <c r="AM40" s="18"/>
      <c r="AN40" s="18"/>
      <c r="AO40" s="18"/>
      <c r="AQ40" s="16"/>
      <c r="AR40" s="18"/>
      <c r="AS40" s="18"/>
      <c r="AT40" s="18"/>
      <c r="AV40" s="16"/>
      <c r="AW40" s="18"/>
      <c r="AX40" s="18"/>
      <c r="AY40" s="18"/>
    </row>
    <row r="41" spans="1:51" x14ac:dyDescent="0.2">
      <c r="A41" s="142">
        <v>34398</v>
      </c>
      <c r="B41" s="144">
        <v>9</v>
      </c>
      <c r="C41" s="118" t="s">
        <v>134</v>
      </c>
      <c r="D41" s="16">
        <v>37</v>
      </c>
      <c r="E41" s="18">
        <f t="shared" si="31"/>
        <v>53.623188405797109</v>
      </c>
      <c r="F41" s="18">
        <f t="shared" si="32"/>
        <v>0.91237340378687803</v>
      </c>
      <c r="G41" s="18">
        <f t="shared" si="33"/>
        <v>54.535561809583989</v>
      </c>
      <c r="H41" s="41"/>
      <c r="I41" s="16">
        <v>72</v>
      </c>
      <c r="J41" s="18">
        <f t="shared" si="34"/>
        <v>75.789473684210535</v>
      </c>
      <c r="K41" s="18">
        <f t="shared" si="35"/>
        <v>0</v>
      </c>
      <c r="L41" s="34">
        <f t="shared" si="36"/>
        <v>75.789473684210535</v>
      </c>
      <c r="M41" s="18">
        <f t="shared" si="30"/>
        <v>4</v>
      </c>
      <c r="N41" s="18">
        <f t="shared" si="37"/>
        <v>58.535561809583989</v>
      </c>
      <c r="P41" s="16">
        <v>24.5</v>
      </c>
      <c r="Q41" s="18">
        <f t="shared" si="38"/>
        <v>25.257731958762886</v>
      </c>
      <c r="R41" s="18">
        <f t="shared" si="39"/>
        <v>1.3970727998479378</v>
      </c>
      <c r="S41" s="18">
        <f t="shared" si="40"/>
        <v>29.654804758610823</v>
      </c>
      <c r="U41" s="16"/>
      <c r="V41" s="18"/>
      <c r="W41" s="18"/>
      <c r="X41" s="18"/>
      <c r="Z41" s="16"/>
      <c r="AA41" s="18"/>
      <c r="AB41" s="18"/>
      <c r="AC41" s="18"/>
      <c r="AD41" s="18"/>
      <c r="AE41" s="18"/>
      <c r="AG41" s="16"/>
      <c r="AH41" s="18"/>
      <c r="AI41" s="18"/>
      <c r="AJ41" s="18"/>
      <c r="AL41" s="18"/>
      <c r="AM41" s="18"/>
      <c r="AN41" s="18"/>
      <c r="AO41" s="18"/>
      <c r="AQ41" s="16"/>
      <c r="AR41" s="18"/>
      <c r="AS41" s="18"/>
      <c r="AT41" s="18"/>
      <c r="AV41" s="16"/>
      <c r="AW41" s="18"/>
      <c r="AX41" s="18"/>
      <c r="AY41" s="18"/>
    </row>
    <row r="42" spans="1:51" x14ac:dyDescent="0.2">
      <c r="A42" s="142">
        <v>34398</v>
      </c>
      <c r="B42" s="142">
        <v>10</v>
      </c>
      <c r="C42" s="111" t="s">
        <v>166</v>
      </c>
      <c r="D42" s="16">
        <v>37</v>
      </c>
      <c r="E42" s="18">
        <f t="shared" si="31"/>
        <v>53.623188405797109</v>
      </c>
      <c r="F42" s="18">
        <f t="shared" si="32"/>
        <v>0.91237340378687803</v>
      </c>
      <c r="G42" s="18">
        <f t="shared" si="33"/>
        <v>54.535561809583989</v>
      </c>
      <c r="H42" s="41"/>
      <c r="I42" s="16">
        <v>80</v>
      </c>
      <c r="J42" s="18">
        <f t="shared" si="34"/>
        <v>84.210526315789465</v>
      </c>
      <c r="K42" s="18">
        <f t="shared" si="35"/>
        <v>0</v>
      </c>
      <c r="L42" s="34">
        <f t="shared" si="36"/>
        <v>84.210526315789465</v>
      </c>
      <c r="M42" s="18">
        <f t="shared" si="30"/>
        <v>6</v>
      </c>
      <c r="N42" s="18">
        <f t="shared" si="37"/>
        <v>60.535561809583989</v>
      </c>
      <c r="P42" s="16">
        <v>54.5</v>
      </c>
      <c r="Q42" s="18">
        <f t="shared" si="38"/>
        <v>56.185567010309278</v>
      </c>
      <c r="R42" s="18">
        <f t="shared" si="39"/>
        <v>3.1077741874168412</v>
      </c>
      <c r="S42" s="18">
        <f t="shared" si="40"/>
        <v>62.293341197726122</v>
      </c>
      <c r="U42" s="16"/>
      <c r="V42" s="18"/>
      <c r="W42" s="18"/>
      <c r="X42" s="18"/>
      <c r="Z42" s="16"/>
      <c r="AA42" s="18"/>
      <c r="AB42" s="18"/>
      <c r="AC42" s="18"/>
      <c r="AD42" s="18"/>
      <c r="AE42" s="18"/>
      <c r="AG42" s="16"/>
      <c r="AH42" s="18"/>
      <c r="AI42" s="18"/>
      <c r="AJ42" s="18"/>
      <c r="AL42" s="18"/>
      <c r="AM42" s="18"/>
      <c r="AN42" s="18"/>
      <c r="AO42" s="18"/>
      <c r="AQ42" s="16"/>
      <c r="AR42" s="18"/>
      <c r="AS42" s="18"/>
      <c r="AT42" s="18"/>
      <c r="AV42" s="16"/>
      <c r="AW42" s="18"/>
      <c r="AX42" s="18"/>
      <c r="AY42" s="18"/>
    </row>
    <row r="43" spans="1:51" x14ac:dyDescent="0.2">
      <c r="A43" s="142">
        <v>34398</v>
      </c>
      <c r="B43" s="142">
        <v>11</v>
      </c>
      <c r="C43" s="111" t="s">
        <v>167</v>
      </c>
      <c r="D43" s="16">
        <v>39</v>
      </c>
      <c r="E43" s="18">
        <f t="shared" si="31"/>
        <v>56.521739130434781</v>
      </c>
      <c r="F43" s="18">
        <f t="shared" si="32"/>
        <v>0.96169088507265499</v>
      </c>
      <c r="G43" s="18">
        <f t="shared" si="33"/>
        <v>57.483430015507437</v>
      </c>
      <c r="H43" s="41"/>
      <c r="I43" s="16">
        <v>62</v>
      </c>
      <c r="J43" s="18">
        <f t="shared" si="34"/>
        <v>65.26315789473685</v>
      </c>
      <c r="K43" s="18">
        <f t="shared" si="35"/>
        <v>0</v>
      </c>
      <c r="L43" s="34">
        <f t="shared" si="36"/>
        <v>65.26315789473685</v>
      </c>
      <c r="M43" s="18">
        <f t="shared" si="30"/>
        <v>0</v>
      </c>
      <c r="N43" s="18">
        <f t="shared" si="37"/>
        <v>57.483430015507437</v>
      </c>
      <c r="P43" s="16">
        <v>56</v>
      </c>
      <c r="Q43" s="18">
        <f t="shared" si="38"/>
        <v>57.731958762886592</v>
      </c>
      <c r="R43" s="18">
        <f t="shared" si="39"/>
        <v>3.1933092567952857</v>
      </c>
      <c r="S43" s="18">
        <f t="shared" si="40"/>
        <v>63.92526801968188</v>
      </c>
      <c r="U43" s="16"/>
      <c r="V43" s="18"/>
      <c r="W43" s="18"/>
      <c r="X43" s="18"/>
      <c r="Z43" s="16"/>
      <c r="AA43" s="18"/>
      <c r="AB43" s="18"/>
      <c r="AC43" s="18"/>
      <c r="AD43" s="18"/>
      <c r="AE43" s="18"/>
      <c r="AG43" s="16"/>
      <c r="AH43" s="18"/>
      <c r="AI43" s="18"/>
      <c r="AJ43" s="18"/>
      <c r="AL43" s="18"/>
      <c r="AM43" s="18"/>
      <c r="AN43" s="18"/>
      <c r="AO43" s="18"/>
      <c r="AQ43" s="16"/>
      <c r="AR43" s="18"/>
      <c r="AS43" s="18"/>
      <c r="AT43" s="18"/>
      <c r="AV43" s="16"/>
      <c r="AW43" s="18"/>
      <c r="AX43" s="18"/>
      <c r="AY43" s="18"/>
    </row>
    <row r="44" spans="1:51" x14ac:dyDescent="0.2">
      <c r="A44" s="142">
        <v>34398</v>
      </c>
      <c r="B44" s="144">
        <v>12</v>
      </c>
      <c r="C44" s="111" t="s">
        <v>199</v>
      </c>
      <c r="D44" s="16">
        <v>45</v>
      </c>
      <c r="E44" s="18">
        <f t="shared" si="31"/>
        <v>65.217391304347828</v>
      </c>
      <c r="F44" s="18">
        <f t="shared" si="32"/>
        <v>1.1096433289299867</v>
      </c>
      <c r="G44" s="18">
        <f t="shared" si="33"/>
        <v>66.327034633277819</v>
      </c>
      <c r="H44" s="41"/>
      <c r="I44" s="16"/>
      <c r="J44" s="18" t="str">
        <f t="shared" si="34"/>
        <v/>
      </c>
      <c r="K44" s="18" t="str">
        <f t="shared" si="35"/>
        <v/>
      </c>
      <c r="L44" s="34" t="str">
        <f t="shared" si="36"/>
        <v/>
      </c>
      <c r="M44" s="18">
        <f t="shared" si="30"/>
        <v>0</v>
      </c>
      <c r="N44" s="18">
        <f t="shared" si="37"/>
        <v>66.327034633277819</v>
      </c>
      <c r="P44" s="16">
        <v>78.5</v>
      </c>
      <c r="Q44" s="18">
        <f t="shared" si="38"/>
        <v>80.927835051546396</v>
      </c>
      <c r="R44" s="18">
        <f t="shared" si="39"/>
        <v>4.4763352974719641</v>
      </c>
      <c r="S44" s="18">
        <f t="shared" si="40"/>
        <v>88.404170349018358</v>
      </c>
      <c r="U44" s="16"/>
      <c r="V44" s="18"/>
      <c r="W44" s="18"/>
      <c r="X44" s="18"/>
      <c r="Z44" s="16"/>
      <c r="AA44" s="18"/>
      <c r="AB44" s="18"/>
      <c r="AC44" s="18"/>
      <c r="AD44" s="18"/>
      <c r="AE44" s="18"/>
      <c r="AG44" s="16"/>
      <c r="AH44" s="18"/>
      <c r="AI44" s="18"/>
      <c r="AJ44" s="18"/>
      <c r="AL44" s="18"/>
      <c r="AM44" s="18"/>
      <c r="AN44" s="18"/>
      <c r="AO44" s="18"/>
      <c r="AQ44" s="16"/>
      <c r="AR44" s="18"/>
      <c r="AS44" s="18"/>
      <c r="AT44" s="18"/>
      <c r="AV44" s="16"/>
      <c r="AW44" s="18"/>
      <c r="AX44" s="18"/>
      <c r="AY44" s="18"/>
    </row>
    <row r="45" spans="1:51" x14ac:dyDescent="0.2">
      <c r="A45" s="142">
        <v>34398</v>
      </c>
      <c r="B45" s="143">
        <v>13</v>
      </c>
      <c r="C45" s="111" t="s">
        <v>168</v>
      </c>
      <c r="D45" s="16">
        <v>31</v>
      </c>
      <c r="E45" s="18">
        <f t="shared" si="31"/>
        <v>44.927536231884055</v>
      </c>
      <c r="F45" s="18">
        <f t="shared" si="32"/>
        <v>0.76442095992954628</v>
      </c>
      <c r="G45" s="18">
        <f t="shared" si="33"/>
        <v>45.6919571918136</v>
      </c>
      <c r="H45" s="41"/>
      <c r="I45" s="16">
        <v>59</v>
      </c>
      <c r="J45" s="18">
        <f t="shared" si="34"/>
        <v>62.10526315789474</v>
      </c>
      <c r="K45" s="18">
        <f t="shared" si="35"/>
        <v>0</v>
      </c>
      <c r="L45" s="34">
        <f t="shared" si="36"/>
        <v>62.10526315789474</v>
      </c>
      <c r="M45" s="18">
        <f t="shared" si="30"/>
        <v>0</v>
      </c>
      <c r="N45" s="18">
        <f t="shared" si="37"/>
        <v>45.6919571918136</v>
      </c>
      <c r="P45" s="16">
        <v>40.5</v>
      </c>
      <c r="Q45" s="18">
        <f t="shared" si="38"/>
        <v>41.75257731958763</v>
      </c>
      <c r="R45" s="18">
        <f t="shared" si="39"/>
        <v>2.30944687321802</v>
      </c>
      <c r="S45" s="18">
        <f t="shared" si="40"/>
        <v>47.062024192805652</v>
      </c>
      <c r="U45" s="16"/>
      <c r="V45" s="18"/>
      <c r="W45" s="18"/>
      <c r="X45" s="18"/>
      <c r="Z45" s="16"/>
      <c r="AA45" s="18"/>
      <c r="AB45" s="18"/>
      <c r="AC45" s="18"/>
      <c r="AD45" s="18"/>
      <c r="AE45" s="18"/>
      <c r="AG45" s="16"/>
      <c r="AH45" s="18"/>
      <c r="AI45" s="18"/>
      <c r="AJ45" s="18"/>
      <c r="AL45" s="18"/>
      <c r="AM45" s="18"/>
      <c r="AN45" s="18"/>
      <c r="AO45" s="18"/>
      <c r="AQ45" s="16"/>
      <c r="AR45" s="18"/>
      <c r="AS45" s="18"/>
      <c r="AT45" s="18"/>
      <c r="AV45" s="16"/>
      <c r="AW45" s="18"/>
      <c r="AX45" s="18"/>
      <c r="AY45" s="18"/>
    </row>
    <row r="46" spans="1:51" x14ac:dyDescent="0.2">
      <c r="A46" s="142">
        <v>34398</v>
      </c>
      <c r="B46" s="144">
        <v>14</v>
      </c>
      <c r="C46" s="111" t="s">
        <v>169</v>
      </c>
      <c r="D46" s="16">
        <v>35</v>
      </c>
      <c r="E46" s="18">
        <f t="shared" si="31"/>
        <v>50.724637681159422</v>
      </c>
      <c r="F46" s="18">
        <f t="shared" si="32"/>
        <v>0.86305592250110075</v>
      </c>
      <c r="G46" s="18">
        <f t="shared" si="33"/>
        <v>51.587693603660526</v>
      </c>
      <c r="H46" s="41"/>
      <c r="I46" s="16"/>
      <c r="J46" s="18" t="str">
        <f t="shared" si="34"/>
        <v/>
      </c>
      <c r="K46" s="18" t="str">
        <f t="shared" si="35"/>
        <v/>
      </c>
      <c r="L46" s="34" t="str">
        <f t="shared" si="36"/>
        <v/>
      </c>
      <c r="M46" s="18">
        <f t="shared" si="30"/>
        <v>0</v>
      </c>
      <c r="N46" s="18">
        <f t="shared" si="37"/>
        <v>51.587693603660526</v>
      </c>
      <c r="P46" s="16">
        <v>74.5</v>
      </c>
      <c r="Q46" s="18">
        <f t="shared" si="38"/>
        <v>76.80412371134021</v>
      </c>
      <c r="R46" s="18">
        <f t="shared" si="39"/>
        <v>4.2482417791294438</v>
      </c>
      <c r="S46" s="18">
        <f t="shared" si="40"/>
        <v>84.052365490469654</v>
      </c>
      <c r="U46" s="16"/>
      <c r="V46" s="18"/>
      <c r="W46" s="18"/>
      <c r="X46" s="18"/>
      <c r="Z46" s="16"/>
      <c r="AA46" s="18"/>
      <c r="AB46" s="18"/>
      <c r="AC46" s="18"/>
      <c r="AD46" s="18"/>
      <c r="AE46" s="18"/>
      <c r="AG46" s="16"/>
      <c r="AH46" s="18"/>
      <c r="AI46" s="18"/>
      <c r="AJ46" s="18"/>
      <c r="AL46" s="18"/>
      <c r="AM46" s="18"/>
      <c r="AN46" s="18"/>
      <c r="AO46" s="18"/>
      <c r="AQ46" s="16"/>
      <c r="AR46" s="18"/>
      <c r="AS46" s="18"/>
      <c r="AT46" s="18"/>
      <c r="AV46" s="16"/>
      <c r="AW46" s="18"/>
      <c r="AX46" s="18"/>
      <c r="AY46" s="18"/>
    </row>
    <row r="47" spans="1:51" x14ac:dyDescent="0.2">
      <c r="A47" s="142">
        <v>34398</v>
      </c>
      <c r="B47" s="144">
        <v>15</v>
      </c>
      <c r="C47" s="98" t="s">
        <v>93</v>
      </c>
      <c r="D47" s="16">
        <v>44</v>
      </c>
      <c r="E47" s="18">
        <f t="shared" si="31"/>
        <v>63.768115942028977</v>
      </c>
      <c r="F47" s="18">
        <f t="shared" si="32"/>
        <v>1.0849845882870979</v>
      </c>
      <c r="G47" s="18">
        <f t="shared" si="33"/>
        <v>64.85310053031607</v>
      </c>
      <c r="H47" s="41"/>
      <c r="I47" s="16">
        <v>78</v>
      </c>
      <c r="J47" s="18">
        <f t="shared" si="34"/>
        <v>82.10526315789474</v>
      </c>
      <c r="K47" s="18">
        <f t="shared" si="35"/>
        <v>0</v>
      </c>
      <c r="L47" s="34">
        <f t="shared" si="36"/>
        <v>82.10526315789474</v>
      </c>
      <c r="M47" s="18">
        <f t="shared" si="30"/>
        <v>6</v>
      </c>
      <c r="N47" s="18">
        <f t="shared" si="37"/>
        <v>70.85310053031607</v>
      </c>
      <c r="P47" s="16">
        <v>67.5</v>
      </c>
      <c r="Q47" s="18">
        <f t="shared" si="38"/>
        <v>69.587628865979383</v>
      </c>
      <c r="R47" s="18">
        <f t="shared" si="39"/>
        <v>3.8490781220300327</v>
      </c>
      <c r="S47" s="18">
        <f t="shared" si="40"/>
        <v>76.436706988009419</v>
      </c>
      <c r="U47" s="16"/>
      <c r="V47" s="18"/>
      <c r="W47" s="18"/>
      <c r="X47" s="18"/>
      <c r="Z47" s="16"/>
      <c r="AA47" s="18"/>
      <c r="AB47" s="18"/>
      <c r="AC47" s="18"/>
      <c r="AD47" s="18"/>
      <c r="AE47" s="18"/>
      <c r="AG47" s="16"/>
      <c r="AH47" s="18"/>
      <c r="AI47" s="18"/>
      <c r="AJ47" s="18"/>
      <c r="AL47" s="18"/>
      <c r="AM47" s="18"/>
      <c r="AN47" s="18"/>
      <c r="AO47" s="18"/>
      <c r="AQ47" s="16"/>
      <c r="AR47" s="18"/>
      <c r="AS47" s="18"/>
      <c r="AT47" s="18"/>
      <c r="AV47" s="16"/>
      <c r="AW47" s="18"/>
      <c r="AX47" s="18"/>
      <c r="AY47" s="18"/>
    </row>
    <row r="48" spans="1:51" x14ac:dyDescent="0.2">
      <c r="A48" s="119">
        <v>34398</v>
      </c>
      <c r="B48" s="119">
        <v>16</v>
      </c>
      <c r="C48" s="136" t="s">
        <v>171</v>
      </c>
      <c r="D48" s="16"/>
      <c r="E48" s="18" t="str">
        <f t="shared" si="31"/>
        <v/>
      </c>
      <c r="F48" s="18" t="str">
        <f t="shared" si="32"/>
        <v/>
      </c>
      <c r="G48" s="18" t="str">
        <f t="shared" si="33"/>
        <v/>
      </c>
      <c r="H48" s="41"/>
      <c r="I48" s="16"/>
      <c r="J48" s="18" t="str">
        <f t="shared" si="34"/>
        <v/>
      </c>
      <c r="K48" s="18" t="str">
        <f t="shared" si="35"/>
        <v/>
      </c>
      <c r="L48" s="34" t="str">
        <f t="shared" si="36"/>
        <v/>
      </c>
      <c r="M48" s="18">
        <f t="shared" si="30"/>
        <v>0</v>
      </c>
      <c r="N48" s="18" t="str">
        <f t="shared" si="37"/>
        <v/>
      </c>
      <c r="P48" s="16"/>
      <c r="Q48" s="18" t="str">
        <f t="shared" si="38"/>
        <v/>
      </c>
      <c r="R48" s="18" t="str">
        <f t="shared" si="39"/>
        <v/>
      </c>
      <c r="S48" s="18" t="str">
        <f t="shared" si="40"/>
        <v/>
      </c>
      <c r="U48" s="16"/>
      <c r="V48" s="18"/>
      <c r="W48" s="18"/>
      <c r="X48" s="18"/>
      <c r="Z48" s="16"/>
      <c r="AA48" s="18"/>
      <c r="AB48" s="18"/>
      <c r="AC48" s="18"/>
      <c r="AD48" s="18"/>
      <c r="AE48" s="18"/>
      <c r="AG48" s="16"/>
      <c r="AH48" s="18"/>
      <c r="AI48" s="18"/>
      <c r="AJ48" s="18"/>
      <c r="AL48" s="18"/>
      <c r="AM48" s="18"/>
      <c r="AN48" s="18"/>
      <c r="AO48" s="18"/>
      <c r="AQ48" s="16"/>
      <c r="AR48" s="18"/>
      <c r="AS48" s="18"/>
      <c r="AT48" s="18"/>
      <c r="AV48" s="16"/>
      <c r="AW48" s="18"/>
      <c r="AX48" s="18"/>
      <c r="AY48" s="18"/>
    </row>
    <row r="49" spans="1:51" x14ac:dyDescent="0.2">
      <c r="A49" s="119">
        <v>34398</v>
      </c>
      <c r="B49" s="119">
        <v>17</v>
      </c>
      <c r="C49" s="136" t="s">
        <v>172</v>
      </c>
      <c r="D49" s="16">
        <v>45</v>
      </c>
      <c r="E49" s="18">
        <f t="shared" si="31"/>
        <v>65.217391304347828</v>
      </c>
      <c r="F49" s="18">
        <f t="shared" si="32"/>
        <v>1.1096433289299867</v>
      </c>
      <c r="G49" s="18">
        <f t="shared" si="33"/>
        <v>66.327034633277819</v>
      </c>
      <c r="H49" s="41"/>
      <c r="I49" s="16">
        <v>80</v>
      </c>
      <c r="J49" s="18">
        <f t="shared" si="34"/>
        <v>84.210526315789465</v>
      </c>
      <c r="K49" s="18">
        <f t="shared" si="35"/>
        <v>0</v>
      </c>
      <c r="L49" s="34">
        <f t="shared" si="36"/>
        <v>84.210526315789465</v>
      </c>
      <c r="M49" s="18">
        <f t="shared" si="30"/>
        <v>6</v>
      </c>
      <c r="N49" s="18">
        <f t="shared" si="37"/>
        <v>72.327034633277819</v>
      </c>
      <c r="P49" s="16"/>
      <c r="Q49" s="18" t="str">
        <f t="shared" si="38"/>
        <v/>
      </c>
      <c r="R49" s="18" t="str">
        <f t="shared" si="39"/>
        <v/>
      </c>
      <c r="S49" s="18" t="str">
        <f t="shared" si="40"/>
        <v/>
      </c>
      <c r="U49" s="16"/>
      <c r="V49" s="18"/>
      <c r="W49" s="18"/>
      <c r="X49" s="18"/>
      <c r="Z49" s="16"/>
      <c r="AA49" s="18"/>
      <c r="AB49" s="18"/>
      <c r="AC49" s="18"/>
      <c r="AD49" s="18"/>
      <c r="AE49" s="18"/>
      <c r="AG49" s="16"/>
      <c r="AH49" s="18"/>
      <c r="AI49" s="18"/>
      <c r="AJ49" s="18"/>
      <c r="AL49" s="18"/>
      <c r="AM49" s="18"/>
      <c r="AN49" s="18"/>
      <c r="AO49" s="18"/>
      <c r="AQ49" s="16"/>
      <c r="AR49" s="18"/>
      <c r="AS49" s="18"/>
      <c r="AT49" s="18"/>
      <c r="AV49" s="16"/>
      <c r="AW49" s="18"/>
      <c r="AX49" s="18"/>
      <c r="AY49" s="18"/>
    </row>
    <row r="50" spans="1:51" x14ac:dyDescent="0.2">
      <c r="A50" s="142">
        <v>34398</v>
      </c>
      <c r="B50" s="142">
        <v>18</v>
      </c>
      <c r="C50" s="111" t="s">
        <v>173</v>
      </c>
      <c r="D50" s="16">
        <v>60</v>
      </c>
      <c r="E50" s="18">
        <f t="shared" si="31"/>
        <v>86.956521739130437</v>
      </c>
      <c r="F50" s="18">
        <f t="shared" si="32"/>
        <v>1.4795244385733155</v>
      </c>
      <c r="G50" s="18">
        <f t="shared" si="33"/>
        <v>88.436046177703759</v>
      </c>
      <c r="H50" s="41"/>
      <c r="I50" s="16">
        <v>87</v>
      </c>
      <c r="J50" s="18">
        <f t="shared" si="34"/>
        <v>91.578947368421055</v>
      </c>
      <c r="K50" s="18">
        <f t="shared" si="35"/>
        <v>0</v>
      </c>
      <c r="L50" s="34">
        <f t="shared" si="36"/>
        <v>91.578947368421055</v>
      </c>
      <c r="M50" s="145">
        <v>4</v>
      </c>
      <c r="N50" s="18">
        <f t="shared" si="37"/>
        <v>92.436046177703759</v>
      </c>
      <c r="P50" s="16">
        <v>82</v>
      </c>
      <c r="Q50" s="18">
        <f t="shared" si="38"/>
        <v>84.536082474226802</v>
      </c>
      <c r="R50" s="18">
        <f t="shared" si="39"/>
        <v>4.6759171260216696</v>
      </c>
      <c r="S50" s="18">
        <f t="shared" si="40"/>
        <v>92.211999600248475</v>
      </c>
      <c r="U50" s="16"/>
      <c r="V50" s="18"/>
      <c r="W50" s="18"/>
      <c r="X50" s="18"/>
      <c r="Z50" s="16"/>
      <c r="AA50" s="18"/>
      <c r="AB50" s="18"/>
      <c r="AC50" s="18"/>
      <c r="AD50" s="18"/>
      <c r="AE50" s="18"/>
      <c r="AG50" s="16"/>
      <c r="AH50" s="18"/>
      <c r="AI50" s="18"/>
      <c r="AJ50" s="18"/>
      <c r="AL50" s="18"/>
      <c r="AM50" s="18"/>
      <c r="AN50" s="18"/>
      <c r="AO50" s="18"/>
      <c r="AQ50" s="16"/>
      <c r="AR50" s="18"/>
      <c r="AS50" s="18"/>
      <c r="AT50" s="18"/>
      <c r="AV50" s="16"/>
      <c r="AW50" s="18"/>
      <c r="AX50" s="18"/>
      <c r="AY50" s="18"/>
    </row>
    <row r="51" spans="1:51" x14ac:dyDescent="0.2">
      <c r="A51" s="142">
        <v>34398</v>
      </c>
      <c r="B51" s="144">
        <v>19</v>
      </c>
      <c r="C51" s="111" t="s">
        <v>174</v>
      </c>
      <c r="D51" s="16">
        <v>40</v>
      </c>
      <c r="E51" s="18">
        <f t="shared" si="31"/>
        <v>57.971014492753625</v>
      </c>
      <c r="F51" s="18">
        <f t="shared" si="32"/>
        <v>0.98634962571554363</v>
      </c>
      <c r="G51" s="18">
        <f t="shared" si="33"/>
        <v>58.957364118469165</v>
      </c>
      <c r="H51" s="41"/>
      <c r="I51" s="16">
        <v>62</v>
      </c>
      <c r="J51" s="18">
        <f t="shared" si="34"/>
        <v>65.26315789473685</v>
      </c>
      <c r="K51" s="18">
        <f t="shared" si="35"/>
        <v>0</v>
      </c>
      <c r="L51" s="34">
        <f t="shared" si="36"/>
        <v>65.26315789473685</v>
      </c>
      <c r="M51" s="18">
        <f t="shared" ref="M51:M58" si="41">IF(I51="",0,VLOOKUP(L51,$K$77:$L$84,2))</f>
        <v>0</v>
      </c>
      <c r="N51" s="18">
        <f t="shared" si="37"/>
        <v>58.957364118469165</v>
      </c>
      <c r="P51" s="16">
        <v>61.5</v>
      </c>
      <c r="Q51" s="18">
        <f t="shared" si="38"/>
        <v>63.402061855670098</v>
      </c>
      <c r="R51" s="18">
        <f t="shared" si="39"/>
        <v>3.5069378445162513</v>
      </c>
      <c r="S51" s="18">
        <f t="shared" si="40"/>
        <v>69.908999700186342</v>
      </c>
      <c r="U51" s="16"/>
      <c r="V51" s="18"/>
      <c r="W51" s="18"/>
      <c r="X51" s="18"/>
      <c r="Z51" s="16"/>
      <c r="AA51" s="18"/>
      <c r="AB51" s="18"/>
      <c r="AC51" s="18"/>
      <c r="AD51" s="18"/>
      <c r="AE51" s="18"/>
      <c r="AG51" s="16"/>
      <c r="AH51" s="18"/>
      <c r="AI51" s="18"/>
      <c r="AJ51" s="18"/>
      <c r="AL51" s="18"/>
      <c r="AM51" s="18"/>
      <c r="AN51" s="18"/>
      <c r="AO51" s="18"/>
      <c r="AQ51" s="16"/>
      <c r="AR51" s="18"/>
      <c r="AS51" s="18"/>
      <c r="AT51" s="18"/>
      <c r="AV51" s="16"/>
      <c r="AW51" s="18"/>
      <c r="AX51" s="18"/>
      <c r="AY51" s="18"/>
    </row>
    <row r="52" spans="1:51" x14ac:dyDescent="0.2">
      <c r="A52" s="142">
        <v>34398</v>
      </c>
      <c r="B52" s="142">
        <v>20</v>
      </c>
      <c r="C52" s="111" t="s">
        <v>175</v>
      </c>
      <c r="D52" s="16">
        <v>39</v>
      </c>
      <c r="E52" s="18">
        <f t="shared" si="31"/>
        <v>56.521739130434781</v>
      </c>
      <c r="F52" s="18">
        <f t="shared" si="32"/>
        <v>0.96169088507265499</v>
      </c>
      <c r="G52" s="18">
        <f t="shared" si="33"/>
        <v>57.483430015507437</v>
      </c>
      <c r="H52" s="41"/>
      <c r="I52" s="16">
        <v>80</v>
      </c>
      <c r="J52" s="18">
        <f t="shared" si="34"/>
        <v>84.210526315789465</v>
      </c>
      <c r="K52" s="18">
        <f t="shared" si="35"/>
        <v>0</v>
      </c>
      <c r="L52" s="34">
        <f t="shared" si="36"/>
        <v>84.210526315789465</v>
      </c>
      <c r="M52" s="18">
        <f t="shared" si="41"/>
        <v>6</v>
      </c>
      <c r="N52" s="18">
        <f t="shared" si="37"/>
        <v>63.483430015507437</v>
      </c>
      <c r="P52" s="16">
        <v>54.5</v>
      </c>
      <c r="Q52" s="18">
        <f t="shared" si="38"/>
        <v>56.185567010309278</v>
      </c>
      <c r="R52" s="18">
        <f t="shared" si="39"/>
        <v>3.1077741874168412</v>
      </c>
      <c r="S52" s="18">
        <f t="shared" si="40"/>
        <v>62.293341197726122</v>
      </c>
      <c r="U52" s="16"/>
      <c r="V52" s="18"/>
      <c r="W52" s="18"/>
      <c r="X52" s="18"/>
      <c r="Z52" s="16"/>
      <c r="AA52" s="18"/>
      <c r="AB52" s="18"/>
      <c r="AC52" s="18"/>
      <c r="AD52" s="18"/>
      <c r="AE52" s="18"/>
      <c r="AG52" s="16"/>
      <c r="AH52" s="18"/>
      <c r="AI52" s="18"/>
      <c r="AJ52" s="18"/>
      <c r="AL52" s="18"/>
      <c r="AM52" s="18"/>
      <c r="AN52" s="18"/>
      <c r="AO52" s="18"/>
      <c r="AQ52" s="16"/>
      <c r="AR52" s="18"/>
      <c r="AS52" s="18"/>
      <c r="AT52" s="18"/>
      <c r="AV52" s="16"/>
      <c r="AW52" s="18"/>
      <c r="AX52" s="18"/>
      <c r="AY52" s="18"/>
    </row>
    <row r="53" spans="1:51" x14ac:dyDescent="0.2">
      <c r="A53" s="142">
        <v>34398</v>
      </c>
      <c r="B53" s="142">
        <v>21</v>
      </c>
      <c r="C53" s="111" t="s">
        <v>176</v>
      </c>
      <c r="D53" s="16">
        <v>40</v>
      </c>
      <c r="E53" s="18">
        <f t="shared" si="31"/>
        <v>57.971014492753625</v>
      </c>
      <c r="F53" s="18">
        <f t="shared" si="32"/>
        <v>0.98634962571554363</v>
      </c>
      <c r="G53" s="18">
        <f t="shared" si="33"/>
        <v>58.957364118469165</v>
      </c>
      <c r="H53" s="41"/>
      <c r="I53" s="16">
        <v>74</v>
      </c>
      <c r="J53" s="18">
        <f t="shared" si="34"/>
        <v>77.89473684210526</v>
      </c>
      <c r="K53" s="18">
        <f t="shared" si="35"/>
        <v>0</v>
      </c>
      <c r="L53" s="34">
        <f t="shared" si="36"/>
        <v>77.89473684210526</v>
      </c>
      <c r="M53" s="18">
        <f t="shared" si="41"/>
        <v>4</v>
      </c>
      <c r="N53" s="18">
        <f t="shared" si="37"/>
        <v>62.957364118469165</v>
      </c>
      <c r="P53" s="16">
        <v>61.5</v>
      </c>
      <c r="Q53" s="18">
        <f t="shared" si="38"/>
        <v>63.402061855670098</v>
      </c>
      <c r="R53" s="18">
        <f t="shared" si="39"/>
        <v>3.5069378445162513</v>
      </c>
      <c r="S53" s="18">
        <f t="shared" si="40"/>
        <v>69.908999700186342</v>
      </c>
      <c r="U53" s="16"/>
      <c r="V53" s="18"/>
      <c r="W53" s="18"/>
      <c r="X53" s="18"/>
      <c r="Z53" s="16"/>
      <c r="AA53" s="18"/>
      <c r="AB53" s="18"/>
      <c r="AC53" s="18"/>
      <c r="AD53" s="18"/>
      <c r="AE53" s="18"/>
      <c r="AG53" s="16"/>
      <c r="AH53" s="18"/>
      <c r="AI53" s="18"/>
      <c r="AJ53" s="18"/>
      <c r="AL53" s="18"/>
      <c r="AM53" s="18"/>
      <c r="AN53" s="18"/>
      <c r="AO53" s="18"/>
      <c r="AQ53" s="16"/>
      <c r="AR53" s="18"/>
      <c r="AS53" s="18"/>
      <c r="AT53" s="18"/>
      <c r="AV53" s="16"/>
      <c r="AW53" s="18"/>
      <c r="AX53" s="18"/>
      <c r="AY53" s="18"/>
    </row>
    <row r="54" spans="1:51" x14ac:dyDescent="0.2">
      <c r="A54" s="142">
        <v>34398</v>
      </c>
      <c r="B54" s="144">
        <v>22</v>
      </c>
      <c r="C54" s="111" t="s">
        <v>177</v>
      </c>
      <c r="D54" s="16">
        <v>35</v>
      </c>
      <c r="E54" s="18">
        <f t="shared" si="31"/>
        <v>50.724637681159422</v>
      </c>
      <c r="F54" s="18">
        <f t="shared" si="32"/>
        <v>0.86305592250110075</v>
      </c>
      <c r="G54" s="18">
        <f t="shared" si="33"/>
        <v>51.587693603660526</v>
      </c>
      <c r="H54" s="41"/>
      <c r="I54" s="16">
        <v>60</v>
      </c>
      <c r="J54" s="18">
        <f t="shared" si="34"/>
        <v>63.157894736842103</v>
      </c>
      <c r="K54" s="18">
        <f t="shared" si="35"/>
        <v>0</v>
      </c>
      <c r="L54" s="34">
        <f t="shared" si="36"/>
        <v>63.157894736842103</v>
      </c>
      <c r="M54" s="18">
        <f t="shared" si="41"/>
        <v>0</v>
      </c>
      <c r="N54" s="18">
        <f t="shared" si="37"/>
        <v>51.587693603660526</v>
      </c>
      <c r="P54" s="16">
        <v>37</v>
      </c>
      <c r="Q54" s="18">
        <f t="shared" si="38"/>
        <v>38.144329896907216</v>
      </c>
      <c r="R54" s="18">
        <f t="shared" si="39"/>
        <v>2.1098650446683145</v>
      </c>
      <c r="S54" s="18">
        <f t="shared" si="40"/>
        <v>43.254194941575534</v>
      </c>
      <c r="U54" s="16"/>
      <c r="V54" s="18"/>
      <c r="W54" s="18"/>
      <c r="X54" s="18"/>
      <c r="Z54" s="16"/>
      <c r="AA54" s="18"/>
      <c r="AB54" s="18"/>
      <c r="AC54" s="18"/>
      <c r="AD54" s="18"/>
      <c r="AE54" s="18"/>
      <c r="AG54" s="16"/>
      <c r="AH54" s="18"/>
      <c r="AI54" s="18"/>
      <c r="AJ54" s="18"/>
      <c r="AL54" s="18"/>
      <c r="AM54" s="18"/>
      <c r="AN54" s="18"/>
      <c r="AO54" s="18"/>
      <c r="AQ54" s="16"/>
      <c r="AR54" s="18"/>
      <c r="AS54" s="18"/>
      <c r="AT54" s="18"/>
      <c r="AV54" s="16"/>
      <c r="AW54" s="18"/>
      <c r="AX54" s="18"/>
      <c r="AY54" s="18"/>
    </row>
    <row r="55" spans="1:51" x14ac:dyDescent="0.2">
      <c r="A55" s="142">
        <v>34398</v>
      </c>
      <c r="B55" s="144">
        <v>23</v>
      </c>
      <c r="C55" s="111" t="s">
        <v>178</v>
      </c>
      <c r="D55" s="16">
        <v>47</v>
      </c>
      <c r="E55" s="18">
        <f t="shared" si="31"/>
        <v>68.115942028985515</v>
      </c>
      <c r="F55" s="18">
        <f t="shared" si="32"/>
        <v>1.158960810215764</v>
      </c>
      <c r="G55" s="18">
        <f t="shared" si="33"/>
        <v>69.274902839201275</v>
      </c>
      <c r="H55" s="41"/>
      <c r="I55" s="16">
        <v>71</v>
      </c>
      <c r="J55" s="18">
        <f t="shared" si="34"/>
        <v>74.73684210526315</v>
      </c>
      <c r="K55" s="18">
        <f t="shared" si="35"/>
        <v>0</v>
      </c>
      <c r="L55" s="34">
        <f t="shared" si="36"/>
        <v>74.73684210526315</v>
      </c>
      <c r="M55" s="18">
        <f t="shared" si="41"/>
        <v>2</v>
      </c>
      <c r="N55" s="18">
        <f t="shared" si="37"/>
        <v>71.274902839201275</v>
      </c>
      <c r="P55" s="16">
        <v>52.5</v>
      </c>
      <c r="Q55" s="18">
        <f t="shared" si="38"/>
        <v>54.123711340206185</v>
      </c>
      <c r="R55" s="18">
        <f t="shared" si="39"/>
        <v>2.993727428245581</v>
      </c>
      <c r="S55" s="18">
        <f t="shared" si="40"/>
        <v>60.117438768451763</v>
      </c>
      <c r="U55" s="16"/>
      <c r="V55" s="18"/>
      <c r="W55" s="18"/>
      <c r="X55" s="18"/>
      <c r="Z55" s="16"/>
      <c r="AA55" s="18"/>
      <c r="AB55" s="18"/>
      <c r="AC55" s="18"/>
      <c r="AD55" s="18"/>
      <c r="AE55" s="18"/>
      <c r="AG55" s="16"/>
      <c r="AH55" s="18"/>
      <c r="AI55" s="18"/>
      <c r="AJ55" s="18"/>
      <c r="AL55" s="18"/>
      <c r="AM55" s="18"/>
      <c r="AN55" s="18"/>
      <c r="AO55" s="18"/>
      <c r="AQ55" s="16"/>
      <c r="AR55" s="18"/>
      <c r="AS55" s="18"/>
      <c r="AT55" s="18"/>
      <c r="AV55" s="16"/>
      <c r="AW55" s="18"/>
      <c r="AX55" s="18"/>
      <c r="AY55" s="18"/>
    </row>
    <row r="56" spans="1:51" x14ac:dyDescent="0.2">
      <c r="A56" s="142">
        <v>34398</v>
      </c>
      <c r="B56" s="142">
        <v>24</v>
      </c>
      <c r="C56" s="111" t="s">
        <v>179</v>
      </c>
      <c r="D56" s="16">
        <v>50</v>
      </c>
      <c r="E56" s="18">
        <f t="shared" si="31"/>
        <v>72.463768115942031</v>
      </c>
      <c r="F56" s="18">
        <f t="shared" si="32"/>
        <v>1.2329370321444295</v>
      </c>
      <c r="G56" s="18">
        <f t="shared" si="33"/>
        <v>73.696705148086465</v>
      </c>
      <c r="H56" s="41"/>
      <c r="I56" s="16">
        <v>87</v>
      </c>
      <c r="J56" s="18">
        <f t="shared" si="34"/>
        <v>91.578947368421055</v>
      </c>
      <c r="K56" s="18">
        <f t="shared" si="35"/>
        <v>0</v>
      </c>
      <c r="L56" s="34">
        <f t="shared" si="36"/>
        <v>91.578947368421055</v>
      </c>
      <c r="M56" s="18">
        <f t="shared" si="41"/>
        <v>9</v>
      </c>
      <c r="N56" s="18">
        <f t="shared" si="37"/>
        <v>82.696705148086465</v>
      </c>
      <c r="P56" s="16">
        <v>65.5</v>
      </c>
      <c r="Q56" s="18">
        <f t="shared" si="38"/>
        <v>67.525773195876297</v>
      </c>
      <c r="R56" s="18">
        <f t="shared" si="39"/>
        <v>3.735031362858773</v>
      </c>
      <c r="S56" s="18">
        <f t="shared" si="40"/>
        <v>74.260804558735074</v>
      </c>
      <c r="U56" s="16"/>
      <c r="V56" s="18"/>
      <c r="W56" s="18"/>
      <c r="X56" s="18"/>
      <c r="Z56" s="16"/>
      <c r="AA56" s="18"/>
      <c r="AB56" s="18"/>
      <c r="AC56" s="18"/>
      <c r="AD56" s="18"/>
      <c r="AE56" s="18"/>
      <c r="AG56" s="16"/>
      <c r="AH56" s="18"/>
      <c r="AI56" s="18"/>
      <c r="AJ56" s="18"/>
      <c r="AL56" s="18"/>
      <c r="AM56" s="18"/>
      <c r="AN56" s="18"/>
      <c r="AO56" s="18"/>
      <c r="AQ56" s="16"/>
      <c r="AR56" s="18"/>
      <c r="AS56" s="18"/>
      <c r="AT56" s="18"/>
      <c r="AV56" s="16"/>
      <c r="AW56" s="18"/>
      <c r="AX56" s="18"/>
      <c r="AY56" s="18"/>
    </row>
    <row r="57" spans="1:51" x14ac:dyDescent="0.2">
      <c r="A57" s="142">
        <v>34398</v>
      </c>
      <c r="B57" s="144">
        <v>25</v>
      </c>
      <c r="C57" s="111" t="s">
        <v>180</v>
      </c>
      <c r="D57" s="16">
        <v>52</v>
      </c>
      <c r="E57" s="18">
        <f t="shared" si="31"/>
        <v>75.362318840579718</v>
      </c>
      <c r="F57" s="18">
        <f t="shared" si="32"/>
        <v>1.2822545134302068</v>
      </c>
      <c r="G57" s="18">
        <f t="shared" si="33"/>
        <v>76.644573354009921</v>
      </c>
      <c r="H57" s="41"/>
      <c r="I57" s="16"/>
      <c r="J57" s="18" t="str">
        <f t="shared" si="34"/>
        <v/>
      </c>
      <c r="K57" s="18" t="str">
        <f t="shared" si="35"/>
        <v/>
      </c>
      <c r="L57" s="34" t="str">
        <f t="shared" si="36"/>
        <v/>
      </c>
      <c r="M57" s="18">
        <f t="shared" si="41"/>
        <v>0</v>
      </c>
      <c r="N57" s="18">
        <f t="shared" si="37"/>
        <v>76.644573354009921</v>
      </c>
      <c r="P57" s="16">
        <v>57</v>
      </c>
      <c r="Q57" s="18">
        <f t="shared" si="38"/>
        <v>58.762886597938149</v>
      </c>
      <c r="R57" s="18">
        <f t="shared" si="39"/>
        <v>3.2503326363809171</v>
      </c>
      <c r="S57" s="18">
        <f t="shared" si="40"/>
        <v>65.013219234319067</v>
      </c>
      <c r="U57" s="16"/>
      <c r="V57" s="18"/>
      <c r="W57" s="18"/>
      <c r="X57" s="18"/>
      <c r="Z57" s="16"/>
      <c r="AA57" s="18"/>
      <c r="AB57" s="18"/>
      <c r="AC57" s="18"/>
      <c r="AD57" s="18"/>
      <c r="AE57" s="18"/>
      <c r="AG57" s="16"/>
      <c r="AH57" s="18"/>
      <c r="AI57" s="18"/>
      <c r="AJ57" s="18"/>
      <c r="AL57" s="18"/>
      <c r="AM57" s="18"/>
      <c r="AN57" s="18"/>
      <c r="AO57" s="18"/>
      <c r="AQ57" s="16"/>
      <c r="AR57" s="18"/>
      <c r="AS57" s="18"/>
      <c r="AT57" s="18"/>
      <c r="AV57" s="16"/>
      <c r="AW57" s="18"/>
      <c r="AX57" s="18"/>
      <c r="AY57" s="18"/>
    </row>
    <row r="58" spans="1:51" x14ac:dyDescent="0.2">
      <c r="A58" s="142">
        <v>34398</v>
      </c>
      <c r="B58" s="142">
        <v>26</v>
      </c>
      <c r="C58" s="111" t="s">
        <v>181</v>
      </c>
      <c r="D58" s="16">
        <v>42</v>
      </c>
      <c r="E58" s="18">
        <f t="shared" si="31"/>
        <v>60.869565217391312</v>
      </c>
      <c r="F58" s="18">
        <f t="shared" si="32"/>
        <v>1.035667107001321</v>
      </c>
      <c r="G58" s="18">
        <f t="shared" si="33"/>
        <v>61.905232324392635</v>
      </c>
      <c r="H58" s="41"/>
      <c r="I58" s="16"/>
      <c r="J58" s="18" t="str">
        <f t="shared" si="34"/>
        <v/>
      </c>
      <c r="K58" s="18" t="str">
        <f t="shared" si="35"/>
        <v/>
      </c>
      <c r="L58" s="34" t="str">
        <f t="shared" si="36"/>
        <v/>
      </c>
      <c r="M58" s="18">
        <f t="shared" si="41"/>
        <v>0</v>
      </c>
      <c r="N58" s="18">
        <f t="shared" si="37"/>
        <v>61.905232324392635</v>
      </c>
      <c r="P58" s="16">
        <v>61.5</v>
      </c>
      <c r="Q58" s="18">
        <f t="shared" si="38"/>
        <v>63.402061855670098</v>
      </c>
      <c r="R58" s="18">
        <f t="shared" si="39"/>
        <v>3.5069378445162513</v>
      </c>
      <c r="S58" s="18">
        <f t="shared" si="40"/>
        <v>69.908999700186342</v>
      </c>
      <c r="U58" s="16"/>
      <c r="V58" s="18"/>
      <c r="W58" s="18"/>
      <c r="X58" s="18"/>
      <c r="Z58" s="16"/>
      <c r="AA58" s="18"/>
      <c r="AB58" s="18"/>
      <c r="AC58" s="18"/>
      <c r="AD58" s="18"/>
      <c r="AE58" s="18"/>
      <c r="AG58" s="16"/>
      <c r="AH58" s="18"/>
      <c r="AI58" s="18"/>
      <c r="AJ58" s="18"/>
      <c r="AL58" s="18"/>
      <c r="AM58" s="18"/>
      <c r="AN58" s="18"/>
      <c r="AO58" s="18"/>
      <c r="AQ58" s="16"/>
      <c r="AR58" s="18"/>
      <c r="AS58" s="18"/>
      <c r="AT58" s="18"/>
      <c r="AV58" s="16"/>
      <c r="AW58" s="18"/>
      <c r="AX58" s="18"/>
      <c r="AY58" s="18"/>
    </row>
    <row r="59" spans="1:51" x14ac:dyDescent="0.2">
      <c r="A59" s="142">
        <v>34398</v>
      </c>
      <c r="B59" s="144">
        <v>27</v>
      </c>
      <c r="C59" s="111" t="s">
        <v>200</v>
      </c>
      <c r="D59" s="16">
        <v>61</v>
      </c>
      <c r="E59" s="18">
        <f t="shared" si="31"/>
        <v>88.405797101449281</v>
      </c>
      <c r="F59" s="18">
        <f t="shared" si="32"/>
        <v>1.5041831792162041</v>
      </c>
      <c r="G59" s="18">
        <f t="shared" si="33"/>
        <v>89.909980280665479</v>
      </c>
      <c r="H59" s="41"/>
      <c r="I59" s="16">
        <v>89</v>
      </c>
      <c r="J59" s="18">
        <f t="shared" si="34"/>
        <v>93.684210526315795</v>
      </c>
      <c r="K59" s="18">
        <f t="shared" si="35"/>
        <v>0</v>
      </c>
      <c r="L59" s="34">
        <f t="shared" si="36"/>
        <v>93.684210526315795</v>
      </c>
      <c r="M59" s="145">
        <v>5</v>
      </c>
      <c r="N59" s="18">
        <f t="shared" si="37"/>
        <v>94.909980280665479</v>
      </c>
      <c r="P59" s="16">
        <v>86</v>
      </c>
      <c r="Q59" s="18">
        <f t="shared" ref="Q59:Q63" si="42">IF(P59="","",P59/97*100)</f>
        <v>88.659793814432987</v>
      </c>
      <c r="R59" s="18">
        <f t="shared" ref="R59:R63" si="43">IF(P59="","",Q59/Q$66*R$1)</f>
        <v>4.90401064436419</v>
      </c>
      <c r="S59" s="18">
        <f t="shared" ref="S59:S63" si="44">IF(P59="","",Q59+R59+$R$67)</f>
        <v>96.563804458797179</v>
      </c>
      <c r="U59" s="16"/>
      <c r="V59" s="18"/>
      <c r="W59" s="18"/>
      <c r="X59" s="18"/>
      <c r="Z59" s="16"/>
      <c r="AA59" s="18"/>
      <c r="AB59" s="18"/>
      <c r="AC59" s="18"/>
      <c r="AD59" s="18"/>
      <c r="AE59" s="18"/>
      <c r="AG59" s="16"/>
      <c r="AH59" s="18"/>
      <c r="AI59" s="18"/>
      <c r="AJ59" s="18"/>
      <c r="AL59" s="18"/>
      <c r="AM59" s="18"/>
      <c r="AN59" s="18"/>
      <c r="AO59" s="18"/>
      <c r="AQ59" s="16"/>
      <c r="AR59" s="18"/>
      <c r="AS59" s="18"/>
      <c r="AT59" s="18"/>
      <c r="AV59" s="16"/>
      <c r="AW59" s="18"/>
      <c r="AX59" s="18"/>
      <c r="AY59" s="18"/>
    </row>
    <row r="60" spans="1:51" x14ac:dyDescent="0.2">
      <c r="A60" s="142">
        <v>34398</v>
      </c>
      <c r="B60" s="144">
        <v>28</v>
      </c>
      <c r="C60" s="111" t="s">
        <v>182</v>
      </c>
      <c r="D60" s="16">
        <v>52</v>
      </c>
      <c r="E60" s="18">
        <f t="shared" si="31"/>
        <v>75.362318840579718</v>
      </c>
      <c r="F60" s="18">
        <f t="shared" si="32"/>
        <v>1.2822545134302068</v>
      </c>
      <c r="G60" s="18">
        <f t="shared" si="33"/>
        <v>76.644573354009921</v>
      </c>
      <c r="H60" s="41"/>
      <c r="I60" s="16"/>
      <c r="J60" s="18" t="str">
        <f t="shared" si="34"/>
        <v/>
      </c>
      <c r="K60" s="18" t="str">
        <f t="shared" si="35"/>
        <v/>
      </c>
      <c r="L60" s="34" t="str">
        <f t="shared" si="36"/>
        <v/>
      </c>
      <c r="M60" s="18">
        <f>IF(I60="",0,VLOOKUP(L60,$K$77:$L$84,2))</f>
        <v>0</v>
      </c>
      <c r="N60" s="18">
        <f t="shared" si="37"/>
        <v>76.644573354009921</v>
      </c>
      <c r="P60" s="16">
        <v>64</v>
      </c>
      <c r="Q60" s="18">
        <f t="shared" si="42"/>
        <v>65.979381443298962</v>
      </c>
      <c r="R60" s="18">
        <f t="shared" si="43"/>
        <v>3.6494962934803263</v>
      </c>
      <c r="S60" s="18">
        <f t="shared" si="44"/>
        <v>72.628877736779287</v>
      </c>
      <c r="U60" s="16"/>
      <c r="V60" s="18"/>
      <c r="W60" s="18"/>
      <c r="X60" s="18"/>
      <c r="Z60" s="16"/>
      <c r="AA60" s="18"/>
      <c r="AB60" s="18"/>
      <c r="AC60" s="18"/>
      <c r="AD60" s="18"/>
      <c r="AE60" s="18"/>
      <c r="AG60" s="16"/>
      <c r="AH60" s="18"/>
      <c r="AI60" s="18"/>
      <c r="AJ60" s="18"/>
      <c r="AL60" s="18"/>
      <c r="AM60" s="18"/>
      <c r="AN60" s="18"/>
      <c r="AO60" s="18"/>
      <c r="AQ60" s="16"/>
      <c r="AR60" s="18"/>
      <c r="AS60" s="18"/>
      <c r="AT60" s="18"/>
      <c r="AV60" s="16"/>
      <c r="AW60" s="18"/>
      <c r="AX60" s="18"/>
      <c r="AY60" s="18"/>
    </row>
    <row r="61" spans="1:51" x14ac:dyDescent="0.2">
      <c r="A61" s="142">
        <v>34398</v>
      </c>
      <c r="B61" s="144">
        <v>29</v>
      </c>
      <c r="C61" s="111" t="s">
        <v>183</v>
      </c>
      <c r="D61" s="16">
        <v>40</v>
      </c>
      <c r="E61" s="18">
        <f t="shared" si="31"/>
        <v>57.971014492753625</v>
      </c>
      <c r="F61" s="18">
        <f t="shared" si="32"/>
        <v>0.98634962571554363</v>
      </c>
      <c r="G61" s="18">
        <f t="shared" si="33"/>
        <v>58.957364118469165</v>
      </c>
      <c r="H61" s="41"/>
      <c r="I61" s="16">
        <v>74</v>
      </c>
      <c r="J61" s="18">
        <f t="shared" si="34"/>
        <v>77.89473684210526</v>
      </c>
      <c r="K61" s="18">
        <f t="shared" si="35"/>
        <v>0</v>
      </c>
      <c r="L61" s="34">
        <f t="shared" si="36"/>
        <v>77.89473684210526</v>
      </c>
      <c r="M61" s="18">
        <f>IF(I61="",0,VLOOKUP(L61,$K$77:$L$84,2))</f>
        <v>4</v>
      </c>
      <c r="N61" s="18">
        <f t="shared" si="37"/>
        <v>62.957364118469165</v>
      </c>
      <c r="P61" s="16">
        <v>49</v>
      </c>
      <c r="Q61" s="18">
        <f t="shared" si="42"/>
        <v>50.515463917525771</v>
      </c>
      <c r="R61" s="18">
        <f t="shared" si="43"/>
        <v>2.7941455996958755</v>
      </c>
      <c r="S61" s="18">
        <f t="shared" si="44"/>
        <v>56.309609517221645</v>
      </c>
      <c r="U61" s="16"/>
      <c r="V61" s="18"/>
      <c r="W61" s="18"/>
      <c r="X61" s="18"/>
      <c r="Z61" s="16"/>
      <c r="AA61" s="18"/>
      <c r="AB61" s="18"/>
      <c r="AC61" s="18"/>
      <c r="AD61" s="18"/>
      <c r="AE61" s="18"/>
      <c r="AG61" s="16"/>
      <c r="AH61" s="18"/>
      <c r="AI61" s="18"/>
      <c r="AJ61" s="18"/>
      <c r="AL61" s="18"/>
      <c r="AM61" s="18"/>
      <c r="AN61" s="18"/>
      <c r="AO61" s="18"/>
      <c r="AQ61" s="16"/>
      <c r="AR61" s="18"/>
      <c r="AS61" s="18"/>
      <c r="AT61" s="18"/>
      <c r="AV61" s="16"/>
      <c r="AW61" s="18"/>
      <c r="AX61" s="18"/>
      <c r="AY61" s="18"/>
    </row>
    <row r="62" spans="1:51" x14ac:dyDescent="0.2">
      <c r="A62" s="142">
        <v>34398</v>
      </c>
      <c r="B62" s="142">
        <v>30</v>
      </c>
      <c r="C62" s="111" t="s">
        <v>184</v>
      </c>
      <c r="D62" s="16">
        <v>20</v>
      </c>
      <c r="E62" s="18">
        <f t="shared" si="31"/>
        <v>28.985507246376812</v>
      </c>
      <c r="F62" s="18">
        <f t="shared" si="32"/>
        <v>0.49317481285777182</v>
      </c>
      <c r="G62" s="18">
        <f t="shared" si="33"/>
        <v>29.478682059234583</v>
      </c>
      <c r="H62" s="41"/>
      <c r="I62" s="16">
        <v>58</v>
      </c>
      <c r="J62" s="18">
        <f t="shared" si="34"/>
        <v>61.05263157894737</v>
      </c>
      <c r="K62" s="18">
        <f t="shared" si="35"/>
        <v>0</v>
      </c>
      <c r="L62" s="34">
        <f t="shared" si="36"/>
        <v>61.05263157894737</v>
      </c>
      <c r="M62" s="18">
        <f>IF(I62="",0,VLOOKUP(L62,$K$77:$L$84,2))</f>
        <v>0</v>
      </c>
      <c r="N62" s="18">
        <f t="shared" si="37"/>
        <v>29.478682059234583</v>
      </c>
      <c r="P62" s="16">
        <v>17</v>
      </c>
      <c r="Q62" s="18">
        <f t="shared" si="42"/>
        <v>17.525773195876287</v>
      </c>
      <c r="R62" s="18">
        <f t="shared" si="43"/>
        <v>0.96939745295571189</v>
      </c>
      <c r="S62" s="18">
        <f t="shared" si="44"/>
        <v>21.495170648831998</v>
      </c>
      <c r="U62" s="16"/>
      <c r="V62" s="18"/>
      <c r="W62" s="18"/>
      <c r="X62" s="18"/>
      <c r="Z62" s="16"/>
      <c r="AA62" s="18"/>
      <c r="AB62" s="18"/>
      <c r="AC62" s="18"/>
      <c r="AD62" s="18"/>
      <c r="AE62" s="18"/>
      <c r="AG62" s="16"/>
      <c r="AH62" s="18"/>
      <c r="AI62" s="18"/>
      <c r="AJ62" s="18"/>
      <c r="AL62" s="18"/>
      <c r="AM62" s="18"/>
      <c r="AN62" s="18"/>
      <c r="AO62" s="18"/>
      <c r="AQ62" s="16"/>
      <c r="AR62" s="18"/>
      <c r="AS62" s="18"/>
      <c r="AT62" s="18"/>
      <c r="AV62" s="16"/>
      <c r="AW62" s="18"/>
      <c r="AX62" s="18"/>
      <c r="AY62" s="18"/>
    </row>
    <row r="63" spans="1:51" x14ac:dyDescent="0.2">
      <c r="A63" s="119">
        <v>34398</v>
      </c>
      <c r="B63" s="119">
        <v>31</v>
      </c>
      <c r="C63" s="136" t="s">
        <v>185</v>
      </c>
      <c r="D63" s="16"/>
      <c r="E63" s="18" t="str">
        <f t="shared" si="31"/>
        <v/>
      </c>
      <c r="F63" s="18" t="str">
        <f t="shared" si="32"/>
        <v/>
      </c>
      <c r="G63" s="18" t="str">
        <f t="shared" si="33"/>
        <v/>
      </c>
      <c r="H63" s="41"/>
      <c r="I63" s="16"/>
      <c r="J63" s="18" t="str">
        <f t="shared" si="34"/>
        <v/>
      </c>
      <c r="K63" s="18" t="str">
        <f t="shared" si="35"/>
        <v/>
      </c>
      <c r="L63" s="34" t="str">
        <f t="shared" si="36"/>
        <v/>
      </c>
      <c r="M63" s="18">
        <f>IF(I63="",0,VLOOKUP(L63,$K$77:$L$84,2))</f>
        <v>0</v>
      </c>
      <c r="N63" s="18" t="str">
        <f t="shared" si="37"/>
        <v/>
      </c>
      <c r="P63" s="16"/>
      <c r="Q63" s="18" t="str">
        <f t="shared" si="42"/>
        <v/>
      </c>
      <c r="R63" s="18" t="str">
        <f t="shared" si="43"/>
        <v/>
      </c>
      <c r="S63" s="18" t="str">
        <f t="shared" si="44"/>
        <v/>
      </c>
      <c r="U63" s="16"/>
      <c r="V63" s="18"/>
      <c r="W63" s="18"/>
      <c r="X63" s="18"/>
      <c r="Z63" s="16"/>
      <c r="AA63" s="18"/>
      <c r="AB63" s="18"/>
      <c r="AC63" s="18"/>
      <c r="AD63" s="18"/>
      <c r="AE63" s="18"/>
      <c r="AG63" s="16"/>
      <c r="AH63" s="18"/>
      <c r="AI63" s="18"/>
      <c r="AJ63" s="18"/>
      <c r="AL63" s="18"/>
      <c r="AM63" s="18"/>
      <c r="AN63" s="18"/>
      <c r="AO63" s="18"/>
      <c r="AQ63" s="16"/>
      <c r="AR63" s="18"/>
      <c r="AS63" s="18"/>
      <c r="AT63" s="18"/>
      <c r="AV63" s="16"/>
      <c r="AW63" s="18"/>
      <c r="AX63" s="18"/>
      <c r="AY63" s="18"/>
    </row>
    <row r="65" spans="4:51" x14ac:dyDescent="0.2">
      <c r="D65" s="20"/>
      <c r="E65" s="20"/>
      <c r="F65" s="20"/>
      <c r="G65" s="20"/>
      <c r="H65" s="20"/>
      <c r="I65" s="20"/>
      <c r="J65" s="20"/>
      <c r="K65" s="20"/>
      <c r="L65" s="20"/>
    </row>
    <row r="66" spans="4:51" x14ac:dyDescent="0.2">
      <c r="D66" s="21" t="s">
        <v>41</v>
      </c>
      <c r="E66" s="153">
        <v>58.773291925465848</v>
      </c>
      <c r="F66" s="36">
        <f t="shared" ref="F66:N66" si="45">AVERAGE(F2:F63)</f>
        <v>1.0049518335689509</v>
      </c>
      <c r="G66" s="36">
        <f t="shared" si="45"/>
        <v>60.069279318949093</v>
      </c>
      <c r="H66" s="36"/>
      <c r="I66" s="36"/>
      <c r="J66" s="153">
        <v>78.377192982456165</v>
      </c>
      <c r="K66" s="36">
        <f t="shared" si="45"/>
        <v>0</v>
      </c>
      <c r="L66" s="36">
        <f t="shared" si="45"/>
        <v>78.377192982456165</v>
      </c>
      <c r="M66" s="36">
        <f t="shared" si="45"/>
        <v>3.1129032258064515</v>
      </c>
      <c r="N66" s="36">
        <f t="shared" si="45"/>
        <v>63.455244231229791</v>
      </c>
      <c r="P66" s="20"/>
      <c r="Q66" s="153">
        <v>54.237113402061851</v>
      </c>
      <c r="R66" s="36">
        <f>AVERAGE(R2:R58)</f>
        <v>3.0271738335794591</v>
      </c>
      <c r="S66" s="36">
        <f>AVERAGE(S2:S58)</f>
        <v>60.612191588757575</v>
      </c>
      <c r="U66" s="36"/>
      <c r="V66" s="36">
        <f>AVERAGE(V2:V57)</f>
        <v>41.269841269841265</v>
      </c>
      <c r="W66" s="36">
        <f>AVERAGE(W2:W57)</f>
        <v>0</v>
      </c>
      <c r="X66" s="36">
        <f>AVERAGE(X2:X57)</f>
        <v>41.269841269841265</v>
      </c>
      <c r="Z66" s="36"/>
      <c r="AA66" s="36">
        <f>AVERAGE(AA2:AA57)</f>
        <v>78.787878787878782</v>
      </c>
      <c r="AB66" s="36">
        <f>AVERAGE(AB2:AB57)</f>
        <v>0</v>
      </c>
      <c r="AC66" s="36">
        <f>AVERAGE(AC2:AC57)</f>
        <v>78.787878787878782</v>
      </c>
      <c r="AD66" s="36">
        <f>AVERAGE(AD2:AD57)</f>
        <v>4</v>
      </c>
      <c r="AE66" s="36">
        <f>AVERAGE(AE2:AE57)</f>
        <v>45.269841269841265</v>
      </c>
      <c r="AH66" s="36">
        <f>AVERAGE(AH2:AH55)</f>
        <v>23.888888888888889</v>
      </c>
      <c r="AI66" s="36">
        <f>AVERAGE(AI2:AI57)</f>
        <v>3</v>
      </c>
      <c r="AJ66" s="36">
        <f>AVERAGE(AJ2:AJ57)</f>
        <v>29.888888888888889</v>
      </c>
      <c r="AL66" s="36"/>
      <c r="AM66" s="105">
        <v>62.432432432432428</v>
      </c>
      <c r="AN66" s="36">
        <f>AVERAGE(AN2:AN57)</f>
        <v>1.883116883116883</v>
      </c>
      <c r="AO66" s="36">
        <f>AVERAGE(AO2:AO57)</f>
        <v>44.07230607230607</v>
      </c>
      <c r="AQ66" s="36"/>
      <c r="AR66" s="36">
        <f>AVERAGE(AR2:AR57)</f>
        <v>15.625</v>
      </c>
      <c r="AS66" s="36">
        <f>AVERAGE(AS2:AS57)</f>
        <v>3</v>
      </c>
      <c r="AT66" s="36">
        <f>AVERAGE(AT2:AT57)</f>
        <v>21.625</v>
      </c>
      <c r="AV66" s="36"/>
      <c r="AW66" s="36">
        <f>AVERAGE(AW2:AW57)</f>
        <v>40.677966101694921</v>
      </c>
      <c r="AX66" s="36">
        <f>AVERAGE(AX2:AX57)</f>
        <v>2</v>
      </c>
      <c r="AY66" s="36">
        <f>AVERAGE(AY2:AY57)</f>
        <v>42.677966101694921</v>
      </c>
    </row>
    <row r="67" spans="4:51" x14ac:dyDescent="0.2">
      <c r="P67" s="20"/>
      <c r="Q67" s="100"/>
      <c r="R67" s="155" t="s">
        <v>106</v>
      </c>
      <c r="W67" s="70" t="s">
        <v>98</v>
      </c>
      <c r="AI67" s="70" t="s">
        <v>106</v>
      </c>
      <c r="AN67" s="70" t="s">
        <v>106</v>
      </c>
      <c r="AS67" s="21">
        <v>3</v>
      </c>
      <c r="AX67" s="21">
        <v>0</v>
      </c>
    </row>
    <row r="68" spans="4:51" x14ac:dyDescent="0.2">
      <c r="AN68" s="83"/>
    </row>
    <row r="69" spans="4:51" x14ac:dyDescent="0.2">
      <c r="D69" s="154" t="s">
        <v>256</v>
      </c>
      <c r="E69" s="21">
        <v>58.8</v>
      </c>
      <c r="F69" s="21">
        <v>1</v>
      </c>
      <c r="G69" s="155" t="s">
        <v>257</v>
      </c>
      <c r="K69" s="16">
        <v>0</v>
      </c>
      <c r="L69" s="16">
        <v>0</v>
      </c>
      <c r="P69" s="154" t="s">
        <v>256</v>
      </c>
      <c r="Q69" s="21">
        <v>54.2</v>
      </c>
      <c r="R69" s="21">
        <v>6</v>
      </c>
      <c r="U69" s="21" t="s">
        <v>96</v>
      </c>
      <c r="V69" s="21">
        <v>60</v>
      </c>
      <c r="W69" s="21">
        <v>0</v>
      </c>
      <c r="X69" s="83" t="s">
        <v>66</v>
      </c>
      <c r="Z69" s="21"/>
      <c r="AG69" s="103" t="s">
        <v>96</v>
      </c>
      <c r="AH69" s="103">
        <v>59.4</v>
      </c>
      <c r="AI69" s="104" t="s">
        <v>77</v>
      </c>
      <c r="AL69" s="103" t="s">
        <v>96</v>
      </c>
      <c r="AM69" s="103">
        <v>62.4</v>
      </c>
      <c r="AN69" s="104" t="s">
        <v>77</v>
      </c>
      <c r="AQ69" s="103" t="s">
        <v>96</v>
      </c>
      <c r="AR69" s="103">
        <v>59.6</v>
      </c>
      <c r="AS69" s="104" t="s">
        <v>77</v>
      </c>
      <c r="AV69" s="103" t="s">
        <v>96</v>
      </c>
      <c r="AW69" s="103">
        <v>67.7</v>
      </c>
      <c r="AX69" s="104" t="s">
        <v>124</v>
      </c>
    </row>
    <row r="70" spans="4:51" x14ac:dyDescent="0.2">
      <c r="D70" s="21" t="s">
        <v>96</v>
      </c>
      <c r="E70" s="21">
        <v>60.2</v>
      </c>
      <c r="F70" s="21">
        <v>0</v>
      </c>
      <c r="G70" s="70" t="s">
        <v>66</v>
      </c>
      <c r="K70" s="16">
        <v>80</v>
      </c>
      <c r="L70" s="16">
        <v>2</v>
      </c>
      <c r="P70" s="21" t="s">
        <v>96</v>
      </c>
      <c r="Q70" s="21">
        <v>54.8</v>
      </c>
      <c r="R70" s="21">
        <v>6</v>
      </c>
      <c r="U70" s="21" t="s">
        <v>65</v>
      </c>
      <c r="AG70" s="74" t="s">
        <v>65</v>
      </c>
      <c r="AH70" s="74">
        <v>49.7</v>
      </c>
      <c r="AI70" s="75" t="s">
        <v>75</v>
      </c>
      <c r="AL70" s="74" t="s">
        <v>65</v>
      </c>
      <c r="AM70" s="79">
        <v>56.010709504685423</v>
      </c>
      <c r="AN70" s="75" t="s">
        <v>90</v>
      </c>
      <c r="AQ70" s="74" t="s">
        <v>65</v>
      </c>
      <c r="AR70" s="79">
        <v>49</v>
      </c>
      <c r="AS70" s="75" t="s">
        <v>75</v>
      </c>
      <c r="AV70" s="74" t="s">
        <v>65</v>
      </c>
      <c r="AW70" s="79">
        <v>62.5</v>
      </c>
      <c r="AX70" s="75" t="s">
        <v>122</v>
      </c>
    </row>
    <row r="71" spans="4:51" x14ac:dyDescent="0.2">
      <c r="D71" s="21" t="s">
        <v>65</v>
      </c>
      <c r="E71" s="21">
        <v>53.5</v>
      </c>
      <c r="F71" s="21">
        <v>6</v>
      </c>
      <c r="G71" s="70" t="s">
        <v>66</v>
      </c>
      <c r="K71" s="16">
        <v>85</v>
      </c>
      <c r="L71" s="16">
        <v>4</v>
      </c>
      <c r="P71" s="21" t="s">
        <v>65</v>
      </c>
      <c r="Q71" s="21">
        <v>50.1</v>
      </c>
      <c r="R71" s="21">
        <v>8</v>
      </c>
      <c r="AG71" s="76" t="s">
        <v>62</v>
      </c>
      <c r="AH71" s="76">
        <v>51.8</v>
      </c>
      <c r="AI71" s="77" t="s">
        <v>74</v>
      </c>
      <c r="AL71" s="76" t="s">
        <v>62</v>
      </c>
      <c r="AM71" s="78">
        <v>61.216931216931222</v>
      </c>
      <c r="AN71" s="77" t="s">
        <v>76</v>
      </c>
      <c r="AQ71" s="76" t="s">
        <v>62</v>
      </c>
      <c r="AR71" s="78">
        <v>55.942307692307693</v>
      </c>
      <c r="AS71" s="77" t="s">
        <v>91</v>
      </c>
      <c r="AV71" s="76" t="s">
        <v>62</v>
      </c>
      <c r="AW71" s="78">
        <v>62.4</v>
      </c>
      <c r="AX71" s="77" t="s">
        <v>123</v>
      </c>
    </row>
    <row r="72" spans="4:51" x14ac:dyDescent="0.2">
      <c r="D72" s="21" t="s">
        <v>62</v>
      </c>
      <c r="E72" s="21">
        <v>58.4</v>
      </c>
      <c r="F72" s="21">
        <v>5</v>
      </c>
      <c r="K72" s="16">
        <v>90</v>
      </c>
      <c r="L72" s="16">
        <v>6</v>
      </c>
      <c r="P72" s="21" t="s">
        <v>62</v>
      </c>
      <c r="Q72" s="21">
        <v>53.4</v>
      </c>
      <c r="R72" s="21">
        <v>5</v>
      </c>
      <c r="AQ72" s="81" t="s">
        <v>60</v>
      </c>
      <c r="AR72" s="82">
        <v>49</v>
      </c>
      <c r="AS72" s="84" t="s">
        <v>75</v>
      </c>
    </row>
    <row r="73" spans="4:51" x14ac:dyDescent="0.2">
      <c r="D73" s="21" t="s">
        <v>60</v>
      </c>
      <c r="E73" s="36">
        <v>61.071428571428584</v>
      </c>
      <c r="F73" s="69">
        <v>4</v>
      </c>
      <c r="K73" s="16">
        <v>95</v>
      </c>
      <c r="L73" s="16">
        <v>8</v>
      </c>
      <c r="P73" s="21" t="s">
        <v>60</v>
      </c>
      <c r="Q73" s="36">
        <v>52.23425346957449</v>
      </c>
      <c r="R73" s="21">
        <v>4</v>
      </c>
      <c r="AB73" s="16">
        <v>0</v>
      </c>
      <c r="AC73" s="16">
        <v>0</v>
      </c>
    </row>
    <row r="74" spans="4:51" x14ac:dyDescent="0.2">
      <c r="D74" s="21" t="s">
        <v>61</v>
      </c>
      <c r="E74" s="36">
        <v>57.866666666666667</v>
      </c>
      <c r="F74" s="69">
        <v>6</v>
      </c>
      <c r="K74" s="16">
        <v>100</v>
      </c>
      <c r="L74" s="16">
        <v>10</v>
      </c>
      <c r="AB74" s="16">
        <v>75</v>
      </c>
      <c r="AC74" s="16">
        <v>4</v>
      </c>
    </row>
    <row r="75" spans="4:51" x14ac:dyDescent="0.2">
      <c r="AB75" s="16">
        <v>85</v>
      </c>
      <c r="AC75" s="16">
        <v>5</v>
      </c>
    </row>
    <row r="76" spans="4:51" x14ac:dyDescent="0.2">
      <c r="AB76" s="16">
        <v>90</v>
      </c>
      <c r="AC76" s="16">
        <v>6</v>
      </c>
    </row>
    <row r="77" spans="4:51" x14ac:dyDescent="0.2">
      <c r="K77" s="16">
        <v>0</v>
      </c>
      <c r="L77" s="16">
        <v>0</v>
      </c>
      <c r="AB77" s="16">
        <v>95</v>
      </c>
      <c r="AC77" s="16">
        <v>7</v>
      </c>
    </row>
    <row r="78" spans="4:51" x14ac:dyDescent="0.2">
      <c r="K78" s="16">
        <v>70</v>
      </c>
      <c r="L78" s="16">
        <v>2</v>
      </c>
      <c r="AB78" s="16">
        <v>100</v>
      </c>
      <c r="AC78" s="16">
        <v>8</v>
      </c>
    </row>
    <row r="79" spans="4:51" x14ac:dyDescent="0.2">
      <c r="K79" s="16">
        <v>75</v>
      </c>
      <c r="L79" s="16">
        <v>4</v>
      </c>
    </row>
    <row r="80" spans="4:51" x14ac:dyDescent="0.2">
      <c r="K80" s="16">
        <v>80</v>
      </c>
      <c r="L80" s="16">
        <v>6</v>
      </c>
    </row>
    <row r="81" spans="11:29" x14ac:dyDescent="0.2">
      <c r="K81" s="16">
        <v>85</v>
      </c>
      <c r="L81" s="16">
        <v>8</v>
      </c>
      <c r="AB81" s="16">
        <v>0</v>
      </c>
      <c r="AC81" s="16">
        <v>0</v>
      </c>
    </row>
    <row r="82" spans="11:29" x14ac:dyDescent="0.2">
      <c r="K82" s="16">
        <v>90</v>
      </c>
      <c r="L82" s="16">
        <v>9</v>
      </c>
      <c r="AB82" s="16">
        <v>70</v>
      </c>
      <c r="AC82" s="16">
        <v>2</v>
      </c>
    </row>
    <row r="83" spans="11:29" x14ac:dyDescent="0.2">
      <c r="K83" s="16">
        <v>95</v>
      </c>
      <c r="L83" s="16">
        <v>10</v>
      </c>
      <c r="AB83" s="16">
        <v>75</v>
      </c>
      <c r="AC83" s="16">
        <v>4</v>
      </c>
    </row>
    <row r="84" spans="11:29" x14ac:dyDescent="0.2">
      <c r="K84" s="16">
        <v>100</v>
      </c>
      <c r="L84" s="16">
        <v>10</v>
      </c>
      <c r="AB84" s="16">
        <v>80</v>
      </c>
      <c r="AC84" s="16">
        <v>6</v>
      </c>
    </row>
    <row r="85" spans="11:29" x14ac:dyDescent="0.2">
      <c r="AB85" s="16">
        <v>95</v>
      </c>
      <c r="AC85" s="16">
        <v>9.5</v>
      </c>
    </row>
    <row r="86" spans="11:29" x14ac:dyDescent="0.2">
      <c r="AB86" s="16">
        <v>100</v>
      </c>
      <c r="AC86" s="16">
        <v>10</v>
      </c>
    </row>
    <row r="98" spans="1:2" x14ac:dyDescent="0.2">
      <c r="A98" s="20"/>
      <c r="B98" s="20"/>
    </row>
    <row r="99" spans="1:2" x14ac:dyDescent="0.2">
      <c r="A99" s="20"/>
      <c r="B99" s="20"/>
    </row>
    <row r="100" spans="1:2" x14ac:dyDescent="0.2">
      <c r="A100" s="20"/>
      <c r="B100" s="20"/>
    </row>
    <row r="101" spans="1:2" x14ac:dyDescent="0.2">
      <c r="A101" s="20"/>
      <c r="B101" s="20"/>
    </row>
    <row r="102" spans="1:2" x14ac:dyDescent="0.2">
      <c r="A102" s="20"/>
      <c r="B102" s="20"/>
    </row>
    <row r="103" spans="1:2" x14ac:dyDescent="0.2">
      <c r="A103" s="20"/>
      <c r="B103" s="20"/>
    </row>
  </sheetData>
  <sortState ref="A2:AY63">
    <sortCondition ref="A2:A63"/>
    <sortCondition ref="B2:B63"/>
  </sortState>
  <phoneticPr fontId="0" type="noConversion"/>
  <pageMargins left="0.75" right="0.75" top="1" bottom="1" header="0.5" footer="0.5"/>
  <pageSetup scale="63" fitToWidth="2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8"/>
  <sheetViews>
    <sheetView zoomScaleNormal="100" workbookViewId="0">
      <pane xSplit="3" ySplit="1" topLeftCell="D2" activePane="bottomRight" state="frozen"/>
      <selection activeCell="H69" sqref="H69"/>
      <selection pane="topRight" activeCell="H69" sqref="H69"/>
      <selection pane="bottomLeft" activeCell="H69" sqref="H69"/>
      <selection pane="bottomRight" activeCell="I21" sqref="E21:I32"/>
    </sheetView>
  </sheetViews>
  <sheetFormatPr defaultRowHeight="12.75" x14ac:dyDescent="0.2"/>
  <cols>
    <col min="1" max="1" width="8.28515625" style="21" customWidth="1"/>
    <col min="2" max="2" width="3.140625" style="21" bestFit="1" customWidth="1"/>
    <col min="3" max="3" width="26.140625" style="20" customWidth="1"/>
    <col min="4" max="4" width="9.85546875" style="21" bestFit="1" customWidth="1"/>
    <col min="5" max="5" width="9.28515625" style="21" bestFit="1" customWidth="1"/>
    <col min="6" max="6" width="9.28515625" style="21" customWidth="1"/>
    <col min="7" max="7" width="8.7109375" style="20" customWidth="1"/>
    <col min="8" max="9" width="9.140625" style="20"/>
    <col min="10" max="10" width="9.140625" style="54"/>
    <col min="11" max="11" width="9.140625" style="21"/>
    <col min="12" max="12" width="9.7109375" style="21" bestFit="1" customWidth="1"/>
    <col min="13" max="13" width="11.7109375" style="21" customWidth="1"/>
    <col min="14" max="14" width="13.42578125" style="20" bestFit="1" customWidth="1"/>
    <col min="15" max="15" width="12" style="20" bestFit="1" customWidth="1"/>
    <col min="16" max="16" width="9.28515625" style="55" bestFit="1" customWidth="1"/>
    <col min="17" max="17" width="9.140625" style="21"/>
    <col min="18" max="18" width="9.140625" style="20"/>
    <col min="21" max="21" width="9.140625" style="20"/>
    <col min="23" max="23" width="9.140625" style="20"/>
    <col min="24" max="24" width="9.140625" style="21"/>
    <col min="25" max="16384" width="9.140625" style="20"/>
  </cols>
  <sheetData>
    <row r="1" spans="1:31" x14ac:dyDescent="0.2">
      <c r="A1" s="16" t="s">
        <v>3</v>
      </c>
      <c r="B1" s="16" t="s">
        <v>0</v>
      </c>
      <c r="C1" s="26" t="s">
        <v>1</v>
      </c>
      <c r="D1" s="16" t="s">
        <v>2</v>
      </c>
      <c r="E1" s="16" t="s">
        <v>10</v>
      </c>
      <c r="F1" s="16" t="s">
        <v>11</v>
      </c>
      <c r="G1" s="16" t="s">
        <v>14</v>
      </c>
      <c r="H1" s="16" t="s">
        <v>15</v>
      </c>
      <c r="I1" s="16" t="s">
        <v>16</v>
      </c>
      <c r="J1" s="51" t="s">
        <v>17</v>
      </c>
      <c r="K1" s="51" t="s">
        <v>23</v>
      </c>
      <c r="L1" s="16" t="s">
        <v>18</v>
      </c>
      <c r="M1" s="52" t="s">
        <v>19</v>
      </c>
      <c r="N1" s="52" t="s">
        <v>45</v>
      </c>
      <c r="O1" s="53" t="s">
        <v>49</v>
      </c>
      <c r="P1" s="53" t="s">
        <v>20</v>
      </c>
      <c r="Q1" s="1" t="s">
        <v>64</v>
      </c>
      <c r="R1" s="152" t="s">
        <v>29</v>
      </c>
      <c r="S1" s="1" t="s">
        <v>105</v>
      </c>
      <c r="T1" s="1" t="s">
        <v>67</v>
      </c>
      <c r="U1" s="1" t="s">
        <v>64</v>
      </c>
      <c r="W1" s="1"/>
      <c r="X1" s="1"/>
      <c r="AA1" s="33" t="s">
        <v>46</v>
      </c>
      <c r="AC1" s="21" t="s">
        <v>78</v>
      </c>
      <c r="AD1" s="21" t="s">
        <v>79</v>
      </c>
      <c r="AE1" s="15" t="s">
        <v>80</v>
      </c>
    </row>
    <row r="2" spans="1:31" ht="12.75" customHeight="1" x14ac:dyDescent="0.2">
      <c r="A2" s="143">
        <v>34397</v>
      </c>
      <c r="B2" s="51">
        <v>1</v>
      </c>
      <c r="C2" s="112" t="s">
        <v>158</v>
      </c>
      <c r="D2" s="113">
        <v>523254</v>
      </c>
      <c r="E2" s="34">
        <f>Exams!N2</f>
        <v>44.218023088851879</v>
      </c>
      <c r="F2" s="34">
        <f>Exams!S2</f>
        <v>58.485511946496004</v>
      </c>
      <c r="G2" s="18"/>
      <c r="H2" s="18"/>
      <c r="I2" s="18"/>
      <c r="J2" s="18"/>
      <c r="K2" s="18"/>
      <c r="L2" s="37">
        <f t="shared" ref="L2:L13" si="0">AVERAGE(E2:K2)</f>
        <v>51.351767517673942</v>
      </c>
      <c r="M2" s="146">
        <f>Lab_reports!O4</f>
        <v>81.111111111111114</v>
      </c>
      <c r="N2" s="146">
        <v>78</v>
      </c>
      <c r="O2" s="146">
        <v>85</v>
      </c>
      <c r="P2" s="37">
        <f t="shared" ref="P2:P13" si="1">(0.5*L2)+(0.25*M2)+(0.15*N2)+(0.1*O2)</f>
        <v>66.153661536614749</v>
      </c>
      <c r="Q2" s="35" t="str">
        <f t="shared" ref="Q2:Q13" si="2">IF(L2&lt;45,"F",IF(P2&lt;58.9,"F",IF(L2&lt;59.9,"D",(VLOOKUP(P2,$M$69:$N$73,2)))))</f>
        <v>D</v>
      </c>
      <c r="R2" s="35" t="s">
        <v>13</v>
      </c>
      <c r="S2" s="1"/>
      <c r="T2" s="1"/>
      <c r="U2" s="1"/>
      <c r="W2" s="1"/>
      <c r="X2" s="1"/>
      <c r="AA2" s="33">
        <f>IF(Q2="A",4,IF(Q2="B",3,IF(Q2="C",2,IF(Q2="D",1,IF(Q2="W","",0)))))</f>
        <v>1</v>
      </c>
      <c r="AC2" s="36">
        <f>MIN(E2:K2)</f>
        <v>44.218023088851879</v>
      </c>
      <c r="AD2" s="36">
        <f>MAX(E2:K2)</f>
        <v>58.485511946496004</v>
      </c>
      <c r="AE2" s="36">
        <f>AD2-AC2</f>
        <v>14.267488857644125</v>
      </c>
    </row>
    <row r="3" spans="1:31" x14ac:dyDescent="0.2">
      <c r="A3" s="143">
        <v>34397</v>
      </c>
      <c r="B3" s="116">
        <v>2</v>
      </c>
      <c r="C3" s="114" t="s">
        <v>131</v>
      </c>
      <c r="D3" s="113">
        <v>498345</v>
      </c>
      <c r="E3" s="34">
        <f>Exams!N3</f>
        <v>53.061627706622247</v>
      </c>
      <c r="F3" s="34">
        <f>Exams!S3</f>
        <v>64.469243627000481</v>
      </c>
      <c r="G3" s="18"/>
      <c r="H3" s="18"/>
      <c r="I3" s="18"/>
      <c r="J3" s="18"/>
      <c r="K3" s="18"/>
      <c r="L3" s="37">
        <f t="shared" si="0"/>
        <v>58.765435666811364</v>
      </c>
      <c r="M3" s="146">
        <f>Lab_reports!O5</f>
        <v>33.333333333333336</v>
      </c>
      <c r="N3" s="146">
        <v>78</v>
      </c>
      <c r="O3" s="146">
        <v>85</v>
      </c>
      <c r="P3" s="37">
        <f t="shared" si="1"/>
        <v>57.91605116673901</v>
      </c>
      <c r="Q3" s="35" t="str">
        <f t="shared" si="2"/>
        <v>F</v>
      </c>
      <c r="R3" s="35" t="s">
        <v>13</v>
      </c>
      <c r="S3" s="1"/>
      <c r="T3" s="1"/>
      <c r="U3" s="1"/>
      <c r="W3" s="1"/>
      <c r="X3" s="1"/>
      <c r="AA3" s="33">
        <f>IF(Q3="A",4,IF(Q3="B",3,IF(Q3="C",2,IF(Q3="D",1,IF(Q3="W","",0)))))</f>
        <v>0</v>
      </c>
      <c r="AC3" s="36">
        <f>MIN(E3:K3)</f>
        <v>53.061627706622247</v>
      </c>
      <c r="AD3" s="36">
        <f>MAX(E3:K3)</f>
        <v>64.469243627000481</v>
      </c>
      <c r="AE3" s="36">
        <f>AD3-AC3</f>
        <v>11.407615920378234</v>
      </c>
    </row>
    <row r="4" spans="1:31" x14ac:dyDescent="0.2">
      <c r="A4" s="143">
        <v>34397</v>
      </c>
      <c r="B4" s="51">
        <v>3</v>
      </c>
      <c r="C4" s="114" t="s">
        <v>132</v>
      </c>
      <c r="D4" s="113">
        <v>440171</v>
      </c>
      <c r="E4" s="34">
        <f>Exams!N4</f>
        <v>63.379166427354349</v>
      </c>
      <c r="F4" s="34">
        <f>Exams!S4</f>
        <v>29.110829151292236</v>
      </c>
      <c r="G4" s="18"/>
      <c r="H4" s="18"/>
      <c r="I4" s="18"/>
      <c r="J4" s="18"/>
      <c r="K4" s="18"/>
      <c r="L4" s="37">
        <f t="shared" si="0"/>
        <v>46.244997789323293</v>
      </c>
      <c r="M4" s="146">
        <f>Lab_reports!O6</f>
        <v>27.777777777777779</v>
      </c>
      <c r="N4" s="146">
        <v>78</v>
      </c>
      <c r="O4" s="146">
        <v>85</v>
      </c>
      <c r="P4" s="37">
        <f t="shared" si="1"/>
        <v>50.266943339106092</v>
      </c>
      <c r="Q4" s="35" t="str">
        <f t="shared" si="2"/>
        <v>F</v>
      </c>
      <c r="R4" s="35" t="s">
        <v>13</v>
      </c>
      <c r="S4" s="1"/>
      <c r="T4" s="1"/>
      <c r="U4" s="1"/>
      <c r="W4" s="1"/>
      <c r="X4" s="1"/>
      <c r="AA4" s="33">
        <f>IF(Q4="A",4,IF(Q4="B",3,IF(Q4="C",2,IF(Q4="D",1,IF(Q4="W","",0)))))</f>
        <v>0</v>
      </c>
      <c r="AC4" s="36">
        <f>MIN(E4:K4)</f>
        <v>29.110829151292236</v>
      </c>
      <c r="AD4" s="36">
        <f>MAX(E4:K4)</f>
        <v>63.379166427354349</v>
      </c>
      <c r="AE4" s="36">
        <f>AD4-AC4</f>
        <v>34.268337276062113</v>
      </c>
    </row>
    <row r="5" spans="1:31" x14ac:dyDescent="0.2">
      <c r="A5" s="119">
        <v>34397</v>
      </c>
      <c r="B5" s="138">
        <v>4</v>
      </c>
      <c r="C5" s="139" t="s">
        <v>133</v>
      </c>
      <c r="D5" s="113">
        <v>571603</v>
      </c>
      <c r="E5" s="34">
        <f>Exams!N5</f>
        <v>57.587693603660526</v>
      </c>
      <c r="F5" s="34">
        <f>Exams!S5</f>
        <v>63.381292412363294</v>
      </c>
      <c r="G5" s="18"/>
      <c r="H5" s="18"/>
      <c r="I5" s="18"/>
      <c r="J5" s="18"/>
      <c r="K5" s="18"/>
      <c r="L5" s="37"/>
      <c r="M5" s="146"/>
      <c r="N5" s="146"/>
      <c r="O5" s="146"/>
      <c r="P5" s="37"/>
      <c r="Q5" s="35" t="s">
        <v>97</v>
      </c>
      <c r="R5" s="35" t="s">
        <v>8</v>
      </c>
      <c r="S5" s="1"/>
      <c r="T5" s="1"/>
      <c r="U5" s="1"/>
      <c r="W5" s="1"/>
      <c r="X5" s="1"/>
      <c r="AA5" s="33"/>
      <c r="AC5" s="36"/>
      <c r="AD5" s="36"/>
      <c r="AE5" s="36"/>
    </row>
    <row r="6" spans="1:31" x14ac:dyDescent="0.2">
      <c r="A6" s="143">
        <v>34397</v>
      </c>
      <c r="B6" s="51">
        <v>5</v>
      </c>
      <c r="C6" s="114" t="s">
        <v>94</v>
      </c>
      <c r="D6" s="113">
        <v>501794</v>
      </c>
      <c r="E6" s="34">
        <f>Exams!N6</f>
        <v>40.848352574043233</v>
      </c>
      <c r="F6" s="34">
        <f>Exams!S6</f>
        <v>34.55058522447812</v>
      </c>
      <c r="G6" s="18"/>
      <c r="H6" s="18"/>
      <c r="I6" s="18"/>
      <c r="J6" s="18"/>
      <c r="K6" s="18"/>
      <c r="L6" s="37">
        <f t="shared" si="0"/>
        <v>37.69946889926068</v>
      </c>
      <c r="M6" s="146">
        <f>Lab_reports!O8</f>
        <v>72.222222222222229</v>
      </c>
      <c r="N6" s="146">
        <v>78</v>
      </c>
      <c r="O6" s="146">
        <v>85</v>
      </c>
      <c r="P6" s="37">
        <f t="shared" si="1"/>
        <v>57.105290005185893</v>
      </c>
      <c r="Q6" s="35" t="str">
        <f t="shared" si="2"/>
        <v>F</v>
      </c>
      <c r="R6" s="35" t="s">
        <v>13</v>
      </c>
      <c r="S6" s="1"/>
      <c r="T6" s="1"/>
      <c r="U6" s="1"/>
      <c r="W6" s="1"/>
      <c r="X6" s="1"/>
      <c r="AA6" s="33"/>
      <c r="AC6" s="36"/>
      <c r="AD6" s="36"/>
      <c r="AE6" s="36"/>
    </row>
    <row r="7" spans="1:31" x14ac:dyDescent="0.2">
      <c r="A7" s="143">
        <v>34397</v>
      </c>
      <c r="B7" s="116">
        <v>6</v>
      </c>
      <c r="C7" s="118" t="s">
        <v>239</v>
      </c>
      <c r="D7" s="113">
        <v>550170</v>
      </c>
      <c r="E7" s="34">
        <f>Exams!N7</f>
        <v>54.113759500698798</v>
      </c>
      <c r="F7" s="34">
        <f>Exams!S7</f>
        <v>69.36502409286777</v>
      </c>
      <c r="G7" s="18"/>
      <c r="H7" s="18"/>
      <c r="I7" s="18"/>
      <c r="J7" s="18"/>
      <c r="K7" s="18"/>
      <c r="L7" s="37">
        <f t="shared" si="0"/>
        <v>61.739391796783281</v>
      </c>
      <c r="M7" s="146">
        <f>Lab_reports!O9</f>
        <v>55.555555555555557</v>
      </c>
      <c r="N7" s="146">
        <v>78</v>
      </c>
      <c r="O7" s="146">
        <v>85</v>
      </c>
      <c r="P7" s="37">
        <f t="shared" si="1"/>
        <v>64.958584787280529</v>
      </c>
      <c r="Q7" s="35" t="str">
        <f t="shared" si="2"/>
        <v>D</v>
      </c>
      <c r="R7" s="35" t="s">
        <v>8</v>
      </c>
      <c r="S7" s="1"/>
      <c r="T7" s="1"/>
      <c r="U7" s="1"/>
      <c r="W7" s="1"/>
      <c r="X7" s="1"/>
      <c r="AA7" s="33"/>
      <c r="AC7" s="36"/>
      <c r="AD7" s="36"/>
      <c r="AE7" s="36"/>
    </row>
    <row r="8" spans="1:31" x14ac:dyDescent="0.2">
      <c r="A8" s="143">
        <v>34397</v>
      </c>
      <c r="B8" s="51">
        <v>7</v>
      </c>
      <c r="C8" s="98" t="s">
        <v>204</v>
      </c>
      <c r="D8" s="97">
        <v>368409</v>
      </c>
      <c r="E8" s="34">
        <f>Exams!N8</f>
        <v>64.431298221430893</v>
      </c>
      <c r="F8" s="34">
        <f>Exams!S8</f>
        <v>53.045755873310114</v>
      </c>
      <c r="G8" s="18"/>
      <c r="H8" s="18"/>
      <c r="I8" s="18"/>
      <c r="J8" s="18"/>
      <c r="K8" s="18"/>
      <c r="L8" s="37">
        <f t="shared" si="0"/>
        <v>58.738527047370503</v>
      </c>
      <c r="M8" s="146">
        <f>Lab_reports!O10</f>
        <v>83.333333333333343</v>
      </c>
      <c r="N8" s="146">
        <v>78</v>
      </c>
      <c r="O8" s="146">
        <v>85</v>
      </c>
      <c r="P8" s="37">
        <f t="shared" si="1"/>
        <v>70.402596857018594</v>
      </c>
      <c r="Q8" s="35" t="str">
        <f t="shared" si="2"/>
        <v>D</v>
      </c>
      <c r="R8" s="35" t="s">
        <v>12</v>
      </c>
      <c r="S8" s="1"/>
      <c r="T8" s="1"/>
      <c r="U8" s="1"/>
      <c r="W8" s="1"/>
      <c r="X8" s="1"/>
      <c r="AA8" s="33"/>
      <c r="AC8" s="36"/>
      <c r="AD8" s="36"/>
      <c r="AE8" s="36"/>
    </row>
    <row r="9" spans="1:31" x14ac:dyDescent="0.2">
      <c r="A9" s="143">
        <v>34397</v>
      </c>
      <c r="B9" s="116">
        <v>8</v>
      </c>
      <c r="C9" s="118" t="s">
        <v>240</v>
      </c>
      <c r="D9" s="113">
        <v>122887</v>
      </c>
      <c r="E9" s="34">
        <f>Exams!N9</f>
        <v>62.431298221430893</v>
      </c>
      <c r="F9" s="34">
        <f>Exams!S9</f>
        <v>47.062024192805652</v>
      </c>
      <c r="G9" s="18"/>
      <c r="H9" s="18"/>
      <c r="I9" s="18"/>
      <c r="J9" s="18"/>
      <c r="K9" s="18"/>
      <c r="L9" s="37">
        <f t="shared" si="0"/>
        <v>54.746661207118272</v>
      </c>
      <c r="M9" s="146">
        <f>Lab_reports!O11</f>
        <v>44.444444444444443</v>
      </c>
      <c r="N9" s="146">
        <v>78</v>
      </c>
      <c r="O9" s="146">
        <v>85</v>
      </c>
      <c r="P9" s="37">
        <f t="shared" si="1"/>
        <v>58.684441714670243</v>
      </c>
      <c r="Q9" s="35" t="str">
        <f t="shared" si="2"/>
        <v>F</v>
      </c>
      <c r="R9" s="35" t="s">
        <v>8</v>
      </c>
      <c r="S9" s="1"/>
      <c r="T9" s="1"/>
      <c r="U9" s="1"/>
      <c r="W9" s="1"/>
      <c r="X9" s="1"/>
      <c r="AA9" s="33"/>
      <c r="AC9" s="36"/>
      <c r="AD9" s="36"/>
      <c r="AE9" s="36"/>
    </row>
    <row r="10" spans="1:31" x14ac:dyDescent="0.2">
      <c r="A10" s="143">
        <v>34397</v>
      </c>
      <c r="B10" s="51">
        <v>9</v>
      </c>
      <c r="C10" s="114" t="s">
        <v>135</v>
      </c>
      <c r="D10" s="113">
        <v>404697</v>
      </c>
      <c r="E10" s="34">
        <f>Exams!N10</f>
        <v>47.165891294775335</v>
      </c>
      <c r="F10" s="34">
        <f>Exams!S10</f>
        <v>34.006609617159533</v>
      </c>
      <c r="G10" s="18"/>
      <c r="H10" s="18"/>
      <c r="I10" s="18"/>
      <c r="J10" s="18"/>
      <c r="K10" s="18"/>
      <c r="L10" s="37">
        <f t="shared" si="0"/>
        <v>40.586250455967431</v>
      </c>
      <c r="M10" s="146">
        <f>Lab_reports!O12</f>
        <v>65.555555555555557</v>
      </c>
      <c r="N10" s="146">
        <v>78</v>
      </c>
      <c r="O10" s="146">
        <v>85</v>
      </c>
      <c r="P10" s="37">
        <f t="shared" si="1"/>
        <v>56.882014116872611</v>
      </c>
      <c r="Q10" s="35" t="str">
        <f t="shared" si="2"/>
        <v>F</v>
      </c>
      <c r="R10" s="35" t="s">
        <v>8</v>
      </c>
      <c r="S10" s="1"/>
      <c r="T10" s="1"/>
      <c r="U10" s="1"/>
      <c r="W10" s="1"/>
      <c r="X10" s="1"/>
      <c r="AA10" s="33"/>
      <c r="AC10" s="36"/>
      <c r="AD10" s="36"/>
      <c r="AE10" s="36"/>
    </row>
    <row r="11" spans="1:31" x14ac:dyDescent="0.2">
      <c r="A11" s="143">
        <v>34397</v>
      </c>
      <c r="B11" s="116">
        <v>10</v>
      </c>
      <c r="C11" s="111" t="s">
        <v>165</v>
      </c>
      <c r="D11" s="97">
        <v>552182</v>
      </c>
      <c r="E11" s="34">
        <f>Exams!N11</f>
        <v>50.639825397737063</v>
      </c>
      <c r="F11" s="34">
        <f>Exams!S11</f>
        <v>64.469243627000481</v>
      </c>
      <c r="G11" s="18"/>
      <c r="H11" s="18"/>
      <c r="I11" s="18"/>
      <c r="J11" s="18"/>
      <c r="K11" s="18"/>
      <c r="L11" s="37">
        <f t="shared" si="0"/>
        <v>57.554534512368775</v>
      </c>
      <c r="M11" s="146">
        <f>Lab_reports!O13</f>
        <v>70.555555555555557</v>
      </c>
      <c r="N11" s="146">
        <v>78</v>
      </c>
      <c r="O11" s="146">
        <v>85</v>
      </c>
      <c r="P11" s="37">
        <f t="shared" si="1"/>
        <v>66.616156145073276</v>
      </c>
      <c r="Q11" s="35" t="str">
        <f t="shared" si="2"/>
        <v>D</v>
      </c>
      <c r="R11" s="35" t="s">
        <v>8</v>
      </c>
      <c r="S11" s="1"/>
      <c r="T11" s="1"/>
      <c r="U11" s="1"/>
      <c r="W11" s="1"/>
      <c r="X11" s="1"/>
      <c r="AA11" s="33"/>
      <c r="AC11" s="36"/>
      <c r="AD11" s="36"/>
      <c r="AE11" s="36"/>
    </row>
    <row r="12" spans="1:31" x14ac:dyDescent="0.2">
      <c r="A12" s="143">
        <v>34397</v>
      </c>
      <c r="B12" s="51">
        <v>11</v>
      </c>
      <c r="C12" s="118" t="s">
        <v>241</v>
      </c>
      <c r="D12" s="113">
        <v>503978</v>
      </c>
      <c r="E12" s="34">
        <f>Exams!N12</f>
        <v>67.957364118469172</v>
      </c>
      <c r="F12" s="34">
        <f>Exams!S12</f>
        <v>43.79817054889412</v>
      </c>
      <c r="G12" s="18"/>
      <c r="H12" s="18"/>
      <c r="I12" s="18"/>
      <c r="J12" s="18"/>
      <c r="K12" s="18"/>
      <c r="L12" s="37">
        <f t="shared" si="0"/>
        <v>55.877767333681646</v>
      </c>
      <c r="M12" s="146">
        <f>Lab_reports!O14</f>
        <v>73.333333333333343</v>
      </c>
      <c r="N12" s="146">
        <v>78</v>
      </c>
      <c r="O12" s="146">
        <v>85</v>
      </c>
      <c r="P12" s="37">
        <f t="shared" si="1"/>
        <v>66.472217000174155</v>
      </c>
      <c r="Q12" s="35" t="str">
        <f t="shared" si="2"/>
        <v>D</v>
      </c>
      <c r="R12" s="35" t="s">
        <v>12</v>
      </c>
      <c r="S12" s="1"/>
      <c r="T12" s="1"/>
      <c r="U12" s="1"/>
      <c r="W12" s="1"/>
      <c r="X12" s="1"/>
      <c r="AA12" s="33"/>
      <c r="AC12" s="36"/>
      <c r="AD12" s="36"/>
      <c r="AE12" s="36"/>
    </row>
    <row r="13" spans="1:31" x14ac:dyDescent="0.2">
      <c r="A13" s="143">
        <v>34397</v>
      </c>
      <c r="B13" s="116">
        <v>12</v>
      </c>
      <c r="C13" s="114" t="s">
        <v>136</v>
      </c>
      <c r="D13" s="113">
        <v>372586</v>
      </c>
      <c r="E13" s="34">
        <f>Exams!N13</f>
        <v>94.909980280665479</v>
      </c>
      <c r="F13" s="34">
        <f>Exams!S13</f>
        <v>91.668023992929889</v>
      </c>
      <c r="G13" s="18"/>
      <c r="H13" s="18"/>
      <c r="I13" s="18"/>
      <c r="J13" s="18"/>
      <c r="K13" s="18"/>
      <c r="L13" s="37">
        <f t="shared" si="0"/>
        <v>93.289002136797677</v>
      </c>
      <c r="M13" s="146">
        <f>Lab_reports!O15</f>
        <v>77.777777777777786</v>
      </c>
      <c r="N13" s="146">
        <v>78</v>
      </c>
      <c r="O13" s="146">
        <v>85</v>
      </c>
      <c r="P13" s="37">
        <f t="shared" si="1"/>
        <v>86.288945512843284</v>
      </c>
      <c r="Q13" s="35" t="str">
        <f t="shared" si="2"/>
        <v>B</v>
      </c>
      <c r="R13" s="35" t="s">
        <v>7</v>
      </c>
      <c r="S13" s="1"/>
      <c r="T13" s="1"/>
      <c r="U13" s="1"/>
      <c r="W13" s="1"/>
      <c r="X13" s="1"/>
      <c r="AA13" s="33"/>
      <c r="AC13" s="36"/>
      <c r="AD13" s="36"/>
      <c r="AE13" s="36"/>
    </row>
    <row r="14" spans="1:31" x14ac:dyDescent="0.2">
      <c r="A14" s="119">
        <v>34397</v>
      </c>
      <c r="B14" s="157">
        <v>13</v>
      </c>
      <c r="C14" s="139" t="s">
        <v>138</v>
      </c>
      <c r="D14" s="113">
        <v>521454</v>
      </c>
      <c r="E14" s="34">
        <f>Exams!N14</f>
        <v>45.6919571918136</v>
      </c>
      <c r="F14" s="34">
        <f>Exams!S14</f>
        <v>51.957804658672941</v>
      </c>
      <c r="G14" s="18"/>
      <c r="H14" s="18"/>
      <c r="I14" s="18"/>
      <c r="J14" s="18"/>
      <c r="K14" s="18"/>
      <c r="L14" s="37"/>
      <c r="M14" s="146"/>
      <c r="N14" s="146"/>
      <c r="O14" s="146"/>
      <c r="P14" s="37"/>
      <c r="Q14" s="35" t="s">
        <v>97</v>
      </c>
      <c r="R14" s="35" t="s">
        <v>8</v>
      </c>
      <c r="S14" s="1"/>
      <c r="T14" s="1"/>
      <c r="U14" s="1"/>
      <c r="W14" s="1"/>
      <c r="X14" s="1"/>
      <c r="AA14" s="33"/>
      <c r="AC14" s="36"/>
      <c r="AD14" s="36"/>
      <c r="AE14" s="36"/>
    </row>
    <row r="15" spans="1:31" x14ac:dyDescent="0.2">
      <c r="A15" s="143">
        <v>34397</v>
      </c>
      <c r="B15" s="116">
        <v>14</v>
      </c>
      <c r="C15" s="114" t="s">
        <v>139</v>
      </c>
      <c r="D15" s="113">
        <v>413585</v>
      </c>
      <c r="E15" s="34" t="str">
        <f>Exams!N15</f>
        <v/>
      </c>
      <c r="F15" s="34">
        <f>Exams!S15</f>
        <v>28.022877936655057</v>
      </c>
      <c r="G15" s="18"/>
      <c r="H15" s="18"/>
      <c r="I15" s="18"/>
      <c r="J15" s="18"/>
      <c r="K15" s="18"/>
      <c r="L15" s="37">
        <f>AVERAGE(E15:K15)</f>
        <v>28.022877936655057</v>
      </c>
      <c r="M15" s="146">
        <f>Lab_reports!O17</f>
        <v>91.1111111111111</v>
      </c>
      <c r="N15" s="146">
        <v>78</v>
      </c>
      <c r="O15" s="146">
        <v>84</v>
      </c>
      <c r="P15" s="37">
        <f>(0.5*L15)+(0.25*M15)+(0.15*N15)+(0.1*O15)</f>
        <v>56.889216746105298</v>
      </c>
      <c r="Q15" s="35" t="str">
        <f>IF(L15&lt;45,"F",IF(P15&lt;58.9,"F",IF(L15&lt;59.9,"D",(VLOOKUP(P15,$M$69:$N$73,2)))))</f>
        <v>F</v>
      </c>
      <c r="R15" s="35"/>
      <c r="S15" s="1"/>
      <c r="T15" s="1"/>
      <c r="U15" s="1"/>
      <c r="W15" s="1"/>
      <c r="X15" s="1"/>
      <c r="AA15" s="33"/>
      <c r="AC15" s="36"/>
      <c r="AD15" s="36"/>
      <c r="AE15" s="36"/>
    </row>
    <row r="16" spans="1:31" x14ac:dyDescent="0.2">
      <c r="A16" s="143">
        <v>34397</v>
      </c>
      <c r="B16" s="51">
        <v>15</v>
      </c>
      <c r="C16" s="98" t="s">
        <v>189</v>
      </c>
      <c r="D16" s="97">
        <v>543891</v>
      </c>
      <c r="E16" s="34">
        <f>Exams!N16</f>
        <v>52.113759500698798</v>
      </c>
      <c r="F16" s="34">
        <f>Exams!S16</f>
        <v>62.293341197726122</v>
      </c>
      <c r="G16" s="18"/>
      <c r="H16" s="18"/>
      <c r="I16" s="18"/>
      <c r="J16" s="18"/>
      <c r="K16" s="18"/>
      <c r="L16" s="37">
        <f>AVERAGE(E16:K16)</f>
        <v>57.203550349212463</v>
      </c>
      <c r="M16" s="146">
        <f>Lab_reports!O18</f>
        <v>55.555555555555557</v>
      </c>
      <c r="N16" s="146">
        <v>78</v>
      </c>
      <c r="O16" s="146">
        <v>85</v>
      </c>
      <c r="P16" s="37">
        <f>(0.5*L16)+(0.25*M16)+(0.15*N16)+(0.1*O16)</f>
        <v>62.69066406349512</v>
      </c>
      <c r="Q16" s="35" t="str">
        <f>IF(L16&lt;45,"F",IF(P16&lt;58.9,"F",IF(L16&lt;59.9,"D",(VLOOKUP(P16,$M$69:$N$73,2)))))</f>
        <v>D</v>
      </c>
      <c r="R16" s="35" t="s">
        <v>8</v>
      </c>
      <c r="S16" s="1"/>
      <c r="T16" s="1"/>
      <c r="U16" s="1"/>
      <c r="W16" s="1"/>
      <c r="X16" s="1"/>
      <c r="AA16" s="33"/>
      <c r="AC16" s="36"/>
      <c r="AD16" s="36"/>
      <c r="AE16" s="36"/>
    </row>
    <row r="17" spans="1:31" x14ac:dyDescent="0.2">
      <c r="A17" s="119">
        <v>34397</v>
      </c>
      <c r="B17" s="138">
        <v>16</v>
      </c>
      <c r="C17" s="149" t="s">
        <v>242</v>
      </c>
      <c r="D17" s="97">
        <v>532140</v>
      </c>
      <c r="E17" s="34" t="str">
        <f>Exams!N17</f>
        <v/>
      </c>
      <c r="F17" s="34" t="str">
        <f>Exams!S17</f>
        <v/>
      </c>
      <c r="G17" s="18"/>
      <c r="H17" s="18"/>
      <c r="I17" s="18"/>
      <c r="J17" s="18"/>
      <c r="K17" s="18"/>
      <c r="L17" s="37"/>
      <c r="M17" s="146"/>
      <c r="N17" s="146"/>
      <c r="O17" s="146"/>
      <c r="P17" s="37"/>
      <c r="Q17" s="35" t="s">
        <v>97</v>
      </c>
      <c r="R17" s="35" t="s">
        <v>97</v>
      </c>
      <c r="S17" s="1"/>
      <c r="T17" s="1"/>
      <c r="U17" s="1"/>
      <c r="W17" s="1"/>
      <c r="X17" s="1"/>
      <c r="AA17" s="33"/>
      <c r="AC17" s="36"/>
      <c r="AD17" s="36"/>
      <c r="AE17" s="36"/>
    </row>
    <row r="18" spans="1:31" x14ac:dyDescent="0.2">
      <c r="A18" s="143">
        <v>34397</v>
      </c>
      <c r="B18" s="51">
        <v>17</v>
      </c>
      <c r="C18" s="98" t="s">
        <v>188</v>
      </c>
      <c r="D18" s="97">
        <v>456827</v>
      </c>
      <c r="E18" s="34">
        <v>0</v>
      </c>
      <c r="F18" s="34">
        <f>Exams!S18</f>
        <v>49.237926622080003</v>
      </c>
      <c r="G18" s="18"/>
      <c r="H18" s="18"/>
      <c r="I18" s="18"/>
      <c r="J18" s="18"/>
      <c r="K18" s="18"/>
      <c r="L18" s="37">
        <f t="shared" ref="L18" si="3">AVERAGE(E18:K18)</f>
        <v>24.618963311040002</v>
      </c>
      <c r="M18" s="146">
        <f>Lab_reports!O20</f>
        <v>0</v>
      </c>
      <c r="N18" s="146">
        <v>78</v>
      </c>
      <c r="O18" s="146">
        <v>84</v>
      </c>
      <c r="P18" s="37">
        <f t="shared" ref="P18" si="4">(0.5*L18)+(0.25*M18)+(0.15*N18)+(0.1*O18)</f>
        <v>32.409481655519997</v>
      </c>
      <c r="Q18" s="35" t="str">
        <f t="shared" ref="Q18:Q37" si="5">IF(L18&lt;45,"F",IF(P18&lt;58.9,"F",IF(L18&lt;59.9,"D",(VLOOKUP(P18,$M$69:$N$73,2)))))</f>
        <v>F</v>
      </c>
      <c r="R18" s="35" t="s">
        <v>13</v>
      </c>
      <c r="S18" s="1"/>
      <c r="T18" s="1"/>
      <c r="U18" s="1"/>
      <c r="W18" s="1"/>
      <c r="X18" s="1"/>
      <c r="AA18" s="33"/>
      <c r="AC18" s="36"/>
      <c r="AD18" s="36"/>
      <c r="AE18" s="36"/>
    </row>
    <row r="19" spans="1:31" x14ac:dyDescent="0.2">
      <c r="A19" s="143">
        <v>34397</v>
      </c>
      <c r="B19" s="116">
        <v>18</v>
      </c>
      <c r="C19" s="118" t="s">
        <v>243</v>
      </c>
      <c r="D19" s="113">
        <v>325952</v>
      </c>
      <c r="E19" s="34">
        <f>Exams!N19</f>
        <v>42.744088985890144</v>
      </c>
      <c r="F19" s="34">
        <v>0</v>
      </c>
      <c r="G19" s="18"/>
      <c r="H19" s="18"/>
      <c r="I19" s="18"/>
      <c r="J19" s="18"/>
      <c r="K19" s="18"/>
      <c r="L19" s="37">
        <f t="shared" ref="L19:L36" si="6">AVERAGE(E19:K19)</f>
        <v>21.372044492945072</v>
      </c>
      <c r="M19" s="146">
        <f>Lab_reports!O21</f>
        <v>66.666666666666671</v>
      </c>
      <c r="N19" s="146">
        <v>78</v>
      </c>
      <c r="O19" s="146">
        <v>85</v>
      </c>
      <c r="P19" s="37">
        <f t="shared" ref="P19:P37" si="7">(0.5*L19)+(0.25*M19)+(0.15*N19)+(0.1*O19)</f>
        <v>47.552688913139207</v>
      </c>
      <c r="Q19" s="35" t="str">
        <f t="shared" si="5"/>
        <v>F</v>
      </c>
      <c r="R19" s="35" t="s">
        <v>13</v>
      </c>
      <c r="S19" s="1"/>
      <c r="T19" s="1"/>
      <c r="U19" s="1"/>
      <c r="W19" s="1"/>
      <c r="X19" s="1"/>
      <c r="AA19" s="33"/>
      <c r="AC19" s="36"/>
      <c r="AD19" s="36"/>
      <c r="AE19" s="36"/>
    </row>
    <row r="20" spans="1:31" x14ac:dyDescent="0.2">
      <c r="A20" s="143">
        <v>34397</v>
      </c>
      <c r="B20" s="51">
        <v>19</v>
      </c>
      <c r="C20" s="112" t="s">
        <v>244</v>
      </c>
      <c r="D20" s="113">
        <v>343245</v>
      </c>
      <c r="E20" s="34">
        <f>Exams!N20</f>
        <v>75.274902839201275</v>
      </c>
      <c r="F20" s="34">
        <f>Exams!S20</f>
        <v>53.045755873310114</v>
      </c>
      <c r="G20" s="18"/>
      <c r="H20" s="18"/>
      <c r="I20" s="18"/>
      <c r="J20" s="18"/>
      <c r="K20" s="18"/>
      <c r="L20" s="37">
        <f t="shared" si="6"/>
        <v>64.160329356255687</v>
      </c>
      <c r="M20" s="146">
        <f>Lab_reports!O22</f>
        <v>83.333333333333343</v>
      </c>
      <c r="N20" s="146">
        <v>78</v>
      </c>
      <c r="O20" s="146">
        <v>85</v>
      </c>
      <c r="P20" s="37">
        <f t="shared" si="7"/>
        <v>73.113498011461175</v>
      </c>
      <c r="Q20" s="35" t="str">
        <f t="shared" si="5"/>
        <v>C</v>
      </c>
      <c r="R20" s="35" t="s">
        <v>12</v>
      </c>
      <c r="S20" s="1"/>
      <c r="T20" s="1"/>
      <c r="U20" s="1"/>
      <c r="W20" s="1"/>
      <c r="X20" s="1"/>
      <c r="AA20" s="33"/>
      <c r="AC20" s="36"/>
      <c r="AD20" s="36"/>
      <c r="AE20" s="36"/>
    </row>
    <row r="21" spans="1:31" x14ac:dyDescent="0.2">
      <c r="A21" s="143">
        <v>34397</v>
      </c>
      <c r="B21" s="116">
        <v>20</v>
      </c>
      <c r="C21" s="112" t="s">
        <v>245</v>
      </c>
      <c r="D21" s="113">
        <v>174944</v>
      </c>
      <c r="E21" s="34">
        <f>Exams!N21</f>
        <v>70.327034633277819</v>
      </c>
      <c r="F21" s="34">
        <f>Exams!S21</f>
        <v>55.221658302584473</v>
      </c>
      <c r="G21" s="18"/>
      <c r="H21" s="18"/>
      <c r="I21" s="18"/>
      <c r="J21" s="18"/>
      <c r="K21" s="18"/>
      <c r="L21" s="37">
        <f t="shared" si="6"/>
        <v>62.774346467931146</v>
      </c>
      <c r="M21" s="146">
        <f>Lab_reports!O23</f>
        <v>38.888888888888893</v>
      </c>
      <c r="N21" s="146">
        <v>78</v>
      </c>
      <c r="O21" s="146">
        <v>85</v>
      </c>
      <c r="P21" s="37">
        <f t="shared" si="7"/>
        <v>61.309395456187801</v>
      </c>
      <c r="Q21" s="35" t="str">
        <f t="shared" si="5"/>
        <v>D</v>
      </c>
      <c r="R21" s="35" t="s">
        <v>8</v>
      </c>
      <c r="S21" s="1"/>
      <c r="T21" s="1"/>
      <c r="U21" s="1"/>
      <c r="W21" s="1"/>
      <c r="X21" s="1"/>
      <c r="AA21" s="33"/>
      <c r="AC21" s="36"/>
      <c r="AD21" s="36"/>
      <c r="AE21" s="36"/>
    </row>
    <row r="22" spans="1:31" x14ac:dyDescent="0.2">
      <c r="A22" s="143">
        <v>34397</v>
      </c>
      <c r="B22" s="51">
        <v>21</v>
      </c>
      <c r="C22" s="114" t="s">
        <v>141</v>
      </c>
      <c r="D22" s="113">
        <v>282194</v>
      </c>
      <c r="E22" s="34">
        <f>Exams!N22</f>
        <v>90.014243868818554</v>
      </c>
      <c r="F22" s="34">
        <f>Exams!S22</f>
        <v>75.348755773372247</v>
      </c>
      <c r="G22" s="18"/>
      <c r="H22" s="18"/>
      <c r="I22" s="18"/>
      <c r="J22" s="18"/>
      <c r="K22" s="18"/>
      <c r="L22" s="37">
        <f t="shared" si="6"/>
        <v>82.6814998210954</v>
      </c>
      <c r="M22" s="146">
        <v>100</v>
      </c>
      <c r="N22" s="146">
        <v>78</v>
      </c>
      <c r="O22" s="146">
        <v>85</v>
      </c>
      <c r="P22" s="37">
        <f t="shared" si="7"/>
        <v>86.540749910547703</v>
      </c>
      <c r="Q22" s="35" t="str">
        <f t="shared" si="5"/>
        <v>B</v>
      </c>
      <c r="R22" s="35" t="s">
        <v>5</v>
      </c>
      <c r="S22" s="1"/>
      <c r="T22" s="1"/>
      <c r="U22" s="1"/>
      <c r="W22" s="1"/>
      <c r="X22" s="1"/>
      <c r="AA22" s="33"/>
      <c r="AC22" s="36"/>
      <c r="AD22" s="36"/>
      <c r="AE22" s="36"/>
    </row>
    <row r="23" spans="1:31" x14ac:dyDescent="0.2">
      <c r="A23" s="143">
        <v>34397</v>
      </c>
      <c r="B23" s="116">
        <v>22</v>
      </c>
      <c r="C23" s="114" t="s">
        <v>142</v>
      </c>
      <c r="D23" s="113">
        <v>518922</v>
      </c>
      <c r="E23" s="34">
        <f>Exams!N23</f>
        <v>88.540309765856833</v>
      </c>
      <c r="F23" s="34">
        <f>Exams!S23</f>
        <v>80.244536239239523</v>
      </c>
      <c r="G23" s="18"/>
      <c r="H23" s="18"/>
      <c r="I23" s="18"/>
      <c r="J23" s="18"/>
      <c r="K23" s="18"/>
      <c r="L23" s="37">
        <f t="shared" si="6"/>
        <v>84.392423002548185</v>
      </c>
      <c r="M23" s="146">
        <f>Lab_reports!O25</f>
        <v>83.333333333333343</v>
      </c>
      <c r="N23" s="146">
        <v>78</v>
      </c>
      <c r="O23" s="146">
        <v>85</v>
      </c>
      <c r="P23" s="37">
        <f t="shared" si="7"/>
        <v>83.229544834607424</v>
      </c>
      <c r="Q23" s="35" t="str">
        <f t="shared" si="5"/>
        <v>B</v>
      </c>
      <c r="R23" s="35" t="s">
        <v>7</v>
      </c>
      <c r="S23" s="1"/>
      <c r="T23" s="1"/>
      <c r="U23" s="1"/>
      <c r="W23" s="1"/>
      <c r="X23" s="1"/>
      <c r="AA23" s="33"/>
      <c r="AC23" s="36"/>
      <c r="AD23" s="36"/>
      <c r="AE23" s="36"/>
    </row>
    <row r="24" spans="1:31" x14ac:dyDescent="0.2">
      <c r="A24" s="143">
        <v>34397</v>
      </c>
      <c r="B24" s="51">
        <v>23</v>
      </c>
      <c r="C24" s="118" t="s">
        <v>246</v>
      </c>
      <c r="D24" s="113">
        <v>569140</v>
      </c>
      <c r="E24" s="34">
        <f>Exams!N24</f>
        <v>63.535561809583989</v>
      </c>
      <c r="F24" s="34">
        <f>Exams!S24</f>
        <v>55.221658302584473</v>
      </c>
      <c r="G24" s="18"/>
      <c r="H24" s="18"/>
      <c r="I24" s="18"/>
      <c r="J24" s="18"/>
      <c r="K24" s="18"/>
      <c r="L24" s="37">
        <f t="shared" si="6"/>
        <v>59.378610056084227</v>
      </c>
      <c r="M24" s="146">
        <f>Lab_reports!O26</f>
        <v>62.222222222222221</v>
      </c>
      <c r="N24" s="146">
        <v>78</v>
      </c>
      <c r="O24" s="146">
        <v>85</v>
      </c>
      <c r="P24" s="37">
        <f t="shared" si="7"/>
        <v>65.444860583597674</v>
      </c>
      <c r="Q24" s="35" t="str">
        <f t="shared" si="5"/>
        <v>D</v>
      </c>
      <c r="R24" s="35" t="s">
        <v>8</v>
      </c>
      <c r="S24" s="1"/>
      <c r="T24" s="1"/>
      <c r="U24" s="1"/>
      <c r="W24" s="1"/>
      <c r="X24" s="1"/>
      <c r="AA24" s="33"/>
      <c r="AC24" s="36"/>
      <c r="AD24" s="36"/>
      <c r="AE24" s="36"/>
    </row>
    <row r="25" spans="1:31" x14ac:dyDescent="0.2">
      <c r="A25" s="143">
        <v>34397</v>
      </c>
      <c r="B25" s="116">
        <v>24</v>
      </c>
      <c r="C25" s="114" t="s">
        <v>144</v>
      </c>
      <c r="D25" s="113">
        <v>514150</v>
      </c>
      <c r="E25" s="34">
        <f>Exams!N25</f>
        <v>71.274902839201275</v>
      </c>
      <c r="F25" s="34">
        <f>Exams!S25</f>
        <v>45.974072978168472</v>
      </c>
      <c r="G25" s="18"/>
      <c r="H25" s="18"/>
      <c r="I25" s="18"/>
      <c r="J25" s="18"/>
      <c r="K25" s="18"/>
      <c r="L25" s="37">
        <f t="shared" si="6"/>
        <v>58.62448790868487</v>
      </c>
      <c r="M25" s="146">
        <f>Lab_reports!O27</f>
        <v>85.555555555555557</v>
      </c>
      <c r="N25" s="146">
        <v>78</v>
      </c>
      <c r="O25" s="146">
        <v>85</v>
      </c>
      <c r="P25" s="37">
        <f t="shared" si="7"/>
        <v>70.901132843231323</v>
      </c>
      <c r="Q25" s="35" t="str">
        <f t="shared" si="5"/>
        <v>D</v>
      </c>
      <c r="R25" s="35" t="s">
        <v>12</v>
      </c>
      <c r="S25" s="144"/>
      <c r="T25" s="144"/>
      <c r="U25" s="144"/>
      <c r="W25" s="144"/>
      <c r="X25" s="144"/>
      <c r="AA25" s="33">
        <f t="shared" ref="AA25:AA63" si="8">IF(Q25="A",4,IF(Q25="B",3,IF(Q25="C",2,IF(Q25="D",1,IF(Q25="W","",0)))))</f>
        <v>1</v>
      </c>
      <c r="AC25" s="36">
        <f>MIN(E25:K25)</f>
        <v>45.974072978168472</v>
      </c>
      <c r="AD25" s="36">
        <f>MAX(E25:K25)</f>
        <v>71.274902839201275</v>
      </c>
      <c r="AE25" s="36">
        <f>AD25-AC25</f>
        <v>25.300829861032803</v>
      </c>
    </row>
    <row r="26" spans="1:31" x14ac:dyDescent="0.2">
      <c r="A26" s="143">
        <v>34397</v>
      </c>
      <c r="B26" s="51">
        <v>25</v>
      </c>
      <c r="C26" s="98" t="s">
        <v>219</v>
      </c>
      <c r="D26" s="97">
        <v>430089</v>
      </c>
      <c r="E26" s="34">
        <f>Exams!N26</f>
        <v>91.962112074742024</v>
      </c>
      <c r="F26" s="34">
        <f>Exams!S26</f>
        <v>89.49212156365553</v>
      </c>
      <c r="G26" s="18"/>
      <c r="H26" s="18"/>
      <c r="I26" s="18"/>
      <c r="J26" s="18"/>
      <c r="K26" s="18"/>
      <c r="L26" s="37">
        <f t="shared" si="6"/>
        <v>90.727116819198784</v>
      </c>
      <c r="M26" s="146">
        <f>Lab_reports!O28</f>
        <v>87.777777777777771</v>
      </c>
      <c r="N26" s="146">
        <v>78</v>
      </c>
      <c r="O26" s="146">
        <v>85</v>
      </c>
      <c r="P26" s="37">
        <f t="shared" si="7"/>
        <v>87.508002854043838</v>
      </c>
      <c r="Q26" s="35" t="str">
        <f t="shared" si="5"/>
        <v>B</v>
      </c>
      <c r="R26" s="35" t="s">
        <v>7</v>
      </c>
      <c r="S26" s="1"/>
      <c r="T26" s="1"/>
      <c r="U26" s="1"/>
      <c r="W26" s="1"/>
      <c r="X26" s="1"/>
      <c r="AA26" s="33">
        <f t="shared" si="8"/>
        <v>3</v>
      </c>
      <c r="AC26" s="36"/>
      <c r="AD26" s="36"/>
      <c r="AE26" s="36"/>
    </row>
    <row r="27" spans="1:31" x14ac:dyDescent="0.2">
      <c r="A27" s="143">
        <v>34397</v>
      </c>
      <c r="B27" s="116">
        <v>26</v>
      </c>
      <c r="C27" s="114" t="s">
        <v>145</v>
      </c>
      <c r="D27" s="113">
        <v>433513</v>
      </c>
      <c r="E27" s="34">
        <f>Exams!N27</f>
        <v>62.009495912545709</v>
      </c>
      <c r="F27" s="34">
        <f>Exams!S27</f>
        <v>65.013219234319067</v>
      </c>
      <c r="G27" s="18"/>
      <c r="H27" s="18"/>
      <c r="I27" s="18"/>
      <c r="J27" s="18"/>
      <c r="K27" s="18"/>
      <c r="L27" s="37">
        <f t="shared" si="6"/>
        <v>63.511357573432392</v>
      </c>
      <c r="M27" s="146">
        <f>Lab_reports!O29</f>
        <v>61.111111111111114</v>
      </c>
      <c r="N27" s="146">
        <v>78</v>
      </c>
      <c r="O27" s="146">
        <v>85</v>
      </c>
      <c r="P27" s="37">
        <f t="shared" si="7"/>
        <v>67.233456564493977</v>
      </c>
      <c r="Q27" s="35" t="str">
        <f t="shared" si="5"/>
        <v>D</v>
      </c>
      <c r="R27" s="35" t="s">
        <v>8</v>
      </c>
      <c r="S27" s="1"/>
      <c r="T27" s="1"/>
      <c r="U27" s="1"/>
      <c r="W27" s="1"/>
      <c r="X27" s="1"/>
      <c r="AA27" s="33">
        <f t="shared" si="8"/>
        <v>1</v>
      </c>
      <c r="AC27" s="36">
        <f>MIN(E27:K27)</f>
        <v>62.009495912545709</v>
      </c>
      <c r="AD27" s="36">
        <f>MAX(E27:K27)</f>
        <v>65.013219234319067</v>
      </c>
      <c r="AE27" s="36">
        <f>AD27-AC27</f>
        <v>3.0037233217733572</v>
      </c>
    </row>
    <row r="28" spans="1:31" x14ac:dyDescent="0.2">
      <c r="A28" s="143">
        <v>34397</v>
      </c>
      <c r="B28" s="51">
        <v>27</v>
      </c>
      <c r="C28" s="114" t="s">
        <v>148</v>
      </c>
      <c r="D28" s="113">
        <v>77868</v>
      </c>
      <c r="E28" s="34">
        <f>Exams!N28</f>
        <v>81.696705148086465</v>
      </c>
      <c r="F28" s="34">
        <f>Exams!S28</f>
        <v>83.508389883151068</v>
      </c>
      <c r="G28" s="18"/>
      <c r="H28" s="18"/>
      <c r="I28" s="18"/>
      <c r="J28" s="18"/>
      <c r="K28" s="18"/>
      <c r="L28" s="37">
        <f t="shared" si="6"/>
        <v>82.602547515618767</v>
      </c>
      <c r="M28" s="146">
        <f>Lab_reports!O30</f>
        <v>88.888888888888886</v>
      </c>
      <c r="N28" s="146">
        <v>78</v>
      </c>
      <c r="O28" s="146">
        <v>85</v>
      </c>
      <c r="P28" s="37">
        <f t="shared" si="7"/>
        <v>83.723495980031601</v>
      </c>
      <c r="Q28" s="35" t="str">
        <f t="shared" si="5"/>
        <v>B</v>
      </c>
      <c r="R28" s="35" t="s">
        <v>7</v>
      </c>
      <c r="S28" s="1"/>
      <c r="T28" s="1"/>
      <c r="U28" s="1"/>
      <c r="W28" s="1"/>
      <c r="X28" s="1"/>
      <c r="AA28" s="33">
        <f t="shared" si="8"/>
        <v>3</v>
      </c>
      <c r="AC28" s="36">
        <f>MIN(E28:K28)</f>
        <v>81.696705148086465</v>
      </c>
      <c r="AD28" s="36">
        <f>MAX(E28:K28)</f>
        <v>83.508389883151068</v>
      </c>
      <c r="AE28" s="36">
        <f>AD28-AC28</f>
        <v>1.8116847350646026</v>
      </c>
    </row>
    <row r="29" spans="1:31" x14ac:dyDescent="0.2">
      <c r="A29" s="143">
        <v>34397</v>
      </c>
      <c r="B29" s="116">
        <v>28</v>
      </c>
      <c r="C29" s="114" t="s">
        <v>149</v>
      </c>
      <c r="D29" s="113">
        <v>439574</v>
      </c>
      <c r="E29" s="34">
        <f>Exams!N29</f>
        <v>97.805716692512405</v>
      </c>
      <c r="F29" s="34">
        <f>Exams!S29</f>
        <v>98.9</v>
      </c>
      <c r="G29" s="18"/>
      <c r="H29" s="18"/>
      <c r="I29" s="18"/>
      <c r="J29" s="18"/>
      <c r="K29" s="18"/>
      <c r="L29" s="37">
        <f t="shared" si="6"/>
        <v>98.352858346256198</v>
      </c>
      <c r="M29" s="146">
        <f>Lab_reports!O31</f>
        <v>91.1111111111111</v>
      </c>
      <c r="N29" s="146">
        <v>78</v>
      </c>
      <c r="O29" s="146">
        <v>85</v>
      </c>
      <c r="P29" s="37">
        <f t="shared" si="7"/>
        <v>92.154206950905873</v>
      </c>
      <c r="Q29" s="35" t="str">
        <f t="shared" si="5"/>
        <v>A</v>
      </c>
      <c r="R29" s="35" t="s">
        <v>5</v>
      </c>
      <c r="S29" s="1"/>
      <c r="T29" s="1"/>
      <c r="U29" s="1"/>
      <c r="W29" s="1"/>
      <c r="X29" s="1"/>
      <c r="AA29" s="33">
        <f t="shared" si="8"/>
        <v>4</v>
      </c>
      <c r="AC29" s="36"/>
      <c r="AD29" s="36"/>
      <c r="AE29" s="36"/>
    </row>
    <row r="30" spans="1:31" x14ac:dyDescent="0.2">
      <c r="A30" s="143">
        <v>34397</v>
      </c>
      <c r="B30" s="51">
        <v>29</v>
      </c>
      <c r="C30" s="114" t="s">
        <v>150</v>
      </c>
      <c r="D30" s="113">
        <v>199308</v>
      </c>
      <c r="E30" s="34">
        <f>Exams!N30</f>
        <v>47.796220779966688</v>
      </c>
      <c r="F30" s="34">
        <f>Exams!S30</f>
        <v>43.79817054889412</v>
      </c>
      <c r="G30" s="18"/>
      <c r="H30" s="18"/>
      <c r="I30" s="18"/>
      <c r="J30" s="18"/>
      <c r="K30" s="18"/>
      <c r="L30" s="37">
        <f t="shared" si="6"/>
        <v>45.797195664430404</v>
      </c>
      <c r="M30" s="146">
        <f>Lab_reports!O32</f>
        <v>63.888888888888893</v>
      </c>
      <c r="N30" s="146">
        <v>78</v>
      </c>
      <c r="O30" s="146">
        <v>85</v>
      </c>
      <c r="P30" s="37">
        <f t="shared" si="7"/>
        <v>59.070820054437419</v>
      </c>
      <c r="Q30" s="35" t="str">
        <f t="shared" si="5"/>
        <v>D</v>
      </c>
      <c r="R30" s="35" t="s">
        <v>8</v>
      </c>
      <c r="S30" s="1"/>
      <c r="T30" s="1"/>
      <c r="U30" s="1"/>
      <c r="W30" s="1"/>
      <c r="X30" s="1"/>
      <c r="AA30" s="33">
        <f t="shared" si="8"/>
        <v>1</v>
      </c>
      <c r="AC30" s="36">
        <f t="shared" ref="AC30:AC35" si="9">MIN(E30:K30)</f>
        <v>43.79817054889412</v>
      </c>
      <c r="AD30" s="36">
        <f t="shared" ref="AD30:AD35" si="10">MAX(E30:K30)</f>
        <v>47.796220779966688</v>
      </c>
      <c r="AE30" s="36">
        <f t="shared" ref="AE30:AE35" si="11">AD30-AC30</f>
        <v>3.9980502310725683</v>
      </c>
    </row>
    <row r="31" spans="1:31" x14ac:dyDescent="0.2">
      <c r="A31" s="119">
        <v>34397</v>
      </c>
      <c r="B31" s="138">
        <v>30</v>
      </c>
      <c r="C31" s="139" t="s">
        <v>151</v>
      </c>
      <c r="D31" s="113">
        <v>388626</v>
      </c>
      <c r="E31" s="34">
        <f>Exams!N31</f>
        <v>52.218023088851879</v>
      </c>
      <c r="F31" s="34" t="str">
        <f>Exams!S31</f>
        <v/>
      </c>
      <c r="G31" s="18"/>
      <c r="H31" s="18"/>
      <c r="I31" s="18"/>
      <c r="J31" s="18"/>
      <c r="K31" s="18"/>
      <c r="L31" s="37"/>
      <c r="M31" s="146"/>
      <c r="N31" s="146"/>
      <c r="O31" s="146"/>
      <c r="P31" s="37"/>
      <c r="Q31" s="35" t="s">
        <v>97</v>
      </c>
      <c r="R31" s="35" t="s">
        <v>97</v>
      </c>
      <c r="S31" s="1"/>
      <c r="T31" s="1"/>
      <c r="U31" s="1"/>
      <c r="W31" s="1"/>
      <c r="X31" s="1"/>
      <c r="AA31" s="33" t="str">
        <f t="shared" si="8"/>
        <v/>
      </c>
      <c r="AC31" s="36">
        <f t="shared" si="9"/>
        <v>52.218023088851879</v>
      </c>
      <c r="AD31" s="36">
        <f t="shared" si="10"/>
        <v>52.218023088851879</v>
      </c>
      <c r="AE31" s="36">
        <f t="shared" si="11"/>
        <v>0</v>
      </c>
    </row>
    <row r="32" spans="1:31" x14ac:dyDescent="0.2">
      <c r="A32" s="143">
        <v>34397</v>
      </c>
      <c r="B32" s="51">
        <v>31</v>
      </c>
      <c r="C32" s="114" t="s">
        <v>152</v>
      </c>
      <c r="D32" s="113">
        <v>543068</v>
      </c>
      <c r="E32" s="34">
        <f>Exams!N32</f>
        <v>59.483430015507437</v>
      </c>
      <c r="F32" s="34">
        <f>Exams!S32</f>
        <v>65.557194841637653</v>
      </c>
      <c r="G32" s="18"/>
      <c r="H32" s="18"/>
      <c r="I32" s="18"/>
      <c r="J32" s="18"/>
      <c r="K32" s="18"/>
      <c r="L32" s="37">
        <f t="shared" si="6"/>
        <v>62.520312428572545</v>
      </c>
      <c r="M32" s="146">
        <f>Lab_reports!O34</f>
        <v>55.555555555555557</v>
      </c>
      <c r="N32" s="146">
        <v>78</v>
      </c>
      <c r="O32" s="146">
        <v>85</v>
      </c>
      <c r="P32" s="37">
        <f t="shared" si="7"/>
        <v>65.349045103175158</v>
      </c>
      <c r="Q32" s="35" t="str">
        <f t="shared" si="5"/>
        <v>D</v>
      </c>
      <c r="R32" s="35" t="s">
        <v>8</v>
      </c>
      <c r="S32" s="1"/>
      <c r="T32" s="1"/>
      <c r="U32" s="1"/>
      <c r="W32" s="1"/>
      <c r="X32" s="1"/>
      <c r="AA32" s="33">
        <f t="shared" si="8"/>
        <v>1</v>
      </c>
      <c r="AC32" s="36">
        <f t="shared" si="9"/>
        <v>59.483430015507437</v>
      </c>
      <c r="AD32" s="36">
        <f t="shared" si="10"/>
        <v>65.557194841637653</v>
      </c>
      <c r="AE32" s="36">
        <f t="shared" si="11"/>
        <v>6.0737648261302155</v>
      </c>
    </row>
    <row r="33" spans="1:31" x14ac:dyDescent="0.2">
      <c r="A33" s="143">
        <v>34398</v>
      </c>
      <c r="B33" s="143">
        <v>1</v>
      </c>
      <c r="C33" s="111" t="s">
        <v>159</v>
      </c>
      <c r="D33" s="97">
        <v>525137</v>
      </c>
      <c r="E33" s="34">
        <f>Exams!N33</f>
        <v>46.744088985890144</v>
      </c>
      <c r="F33" s="34">
        <f>Exams!S33</f>
        <v>48.149975407442824</v>
      </c>
      <c r="G33" s="18"/>
      <c r="H33" s="18"/>
      <c r="I33" s="18"/>
      <c r="J33" s="18"/>
      <c r="K33" s="18"/>
      <c r="L33" s="37">
        <f t="shared" si="6"/>
        <v>47.447032196666484</v>
      </c>
      <c r="M33" s="146">
        <f>Lab_reports!O35</f>
        <v>72.222222222222229</v>
      </c>
      <c r="N33" s="146">
        <v>78</v>
      </c>
      <c r="O33" s="146">
        <v>85</v>
      </c>
      <c r="P33" s="37">
        <f t="shared" si="7"/>
        <v>61.979071653888795</v>
      </c>
      <c r="Q33" s="35" t="str">
        <f t="shared" si="5"/>
        <v>D</v>
      </c>
      <c r="R33" s="35" t="s">
        <v>8</v>
      </c>
      <c r="S33" s="1"/>
      <c r="T33" s="1"/>
      <c r="U33" s="1"/>
      <c r="W33" s="1"/>
      <c r="X33" s="1"/>
      <c r="AA33" s="33">
        <f t="shared" si="8"/>
        <v>1</v>
      </c>
      <c r="AC33" s="36">
        <f t="shared" si="9"/>
        <v>46.744088985890144</v>
      </c>
      <c r="AD33" s="36">
        <f t="shared" si="10"/>
        <v>48.149975407442824</v>
      </c>
      <c r="AE33" s="36">
        <f t="shared" si="11"/>
        <v>1.4058864215526796</v>
      </c>
    </row>
    <row r="34" spans="1:31" x14ac:dyDescent="0.2">
      <c r="A34" s="143">
        <v>34398</v>
      </c>
      <c r="B34" s="144">
        <v>2</v>
      </c>
      <c r="C34" s="111" t="s">
        <v>160</v>
      </c>
      <c r="D34" s="97">
        <v>31288</v>
      </c>
      <c r="E34" s="34">
        <f>Exams!N34</f>
        <v>48.639825397737063</v>
      </c>
      <c r="F34" s="34">
        <f>Exams!S34</f>
        <v>57.397560731858817</v>
      </c>
      <c r="G34" s="18"/>
      <c r="H34" s="18"/>
      <c r="I34" s="18"/>
      <c r="J34" s="18"/>
      <c r="K34" s="18"/>
      <c r="L34" s="37">
        <f t="shared" si="6"/>
        <v>53.018693064797944</v>
      </c>
      <c r="M34" s="146">
        <f>Lab_reports!O36</f>
        <v>75.555555555555557</v>
      </c>
      <c r="N34" s="146">
        <v>78</v>
      </c>
      <c r="O34" s="146">
        <v>85</v>
      </c>
      <c r="P34" s="37">
        <f t="shared" si="7"/>
        <v>65.598235421287868</v>
      </c>
      <c r="Q34" s="35" t="str">
        <f t="shared" si="5"/>
        <v>D</v>
      </c>
      <c r="R34" s="35" t="s">
        <v>8</v>
      </c>
      <c r="S34" s="1"/>
      <c r="T34" s="1"/>
      <c r="U34" s="1"/>
      <c r="W34" s="1"/>
      <c r="X34" s="1"/>
      <c r="AA34" s="33">
        <f t="shared" si="8"/>
        <v>1</v>
      </c>
      <c r="AC34" s="36">
        <f t="shared" si="9"/>
        <v>48.639825397737063</v>
      </c>
      <c r="AD34" s="36">
        <f t="shared" si="10"/>
        <v>57.397560731858817</v>
      </c>
      <c r="AE34" s="36">
        <f t="shared" si="11"/>
        <v>8.7577353341217545</v>
      </c>
    </row>
    <row r="35" spans="1:31" x14ac:dyDescent="0.2">
      <c r="A35" s="143">
        <v>34398</v>
      </c>
      <c r="B35" s="143">
        <v>3</v>
      </c>
      <c r="C35" s="111" t="s">
        <v>161</v>
      </c>
      <c r="D35" s="97">
        <v>385086</v>
      </c>
      <c r="E35" s="34">
        <f>Exams!N35</f>
        <v>81.22277104512473</v>
      </c>
      <c r="F35" s="34">
        <f>Exams!S35</f>
        <v>71.540926522142115</v>
      </c>
      <c r="G35" s="18"/>
      <c r="H35" s="18"/>
      <c r="I35" s="18"/>
      <c r="J35" s="18"/>
      <c r="K35" s="18"/>
      <c r="L35" s="37">
        <f t="shared" si="6"/>
        <v>76.381848783633416</v>
      </c>
      <c r="M35" s="146">
        <f>Lab_reports!O37</f>
        <v>88.888888888888886</v>
      </c>
      <c r="N35" s="146">
        <v>78</v>
      </c>
      <c r="O35" s="146">
        <v>85</v>
      </c>
      <c r="P35" s="37">
        <f t="shared" si="7"/>
        <v>80.613146614038925</v>
      </c>
      <c r="Q35" s="35" t="str">
        <f t="shared" si="5"/>
        <v>B</v>
      </c>
      <c r="R35" s="35" t="s">
        <v>7</v>
      </c>
      <c r="S35" s="1"/>
      <c r="T35" s="1"/>
      <c r="U35" s="1"/>
      <c r="W35" s="1"/>
      <c r="X35" s="1"/>
      <c r="AA35" s="33">
        <f t="shared" si="8"/>
        <v>3</v>
      </c>
      <c r="AC35" s="36">
        <f t="shared" si="9"/>
        <v>71.540926522142115</v>
      </c>
      <c r="AD35" s="36">
        <f t="shared" si="10"/>
        <v>81.22277104512473</v>
      </c>
      <c r="AE35" s="36">
        <f t="shared" si="11"/>
        <v>9.6818445229826153</v>
      </c>
    </row>
    <row r="36" spans="1:31" x14ac:dyDescent="0.2">
      <c r="A36" s="143">
        <v>34398</v>
      </c>
      <c r="B36" s="143">
        <v>4</v>
      </c>
      <c r="C36" s="111" t="s">
        <v>162</v>
      </c>
      <c r="D36" s="97">
        <v>517041</v>
      </c>
      <c r="E36" s="34">
        <f>Exams!N36</f>
        <v>48.639825397737063</v>
      </c>
      <c r="F36" s="34">
        <f>Exams!S36</f>
        <v>49.237926622080003</v>
      </c>
      <c r="G36" s="18"/>
      <c r="H36" s="18"/>
      <c r="I36" s="18"/>
      <c r="J36" s="18"/>
      <c r="K36" s="18"/>
      <c r="L36" s="37">
        <f t="shared" si="6"/>
        <v>48.938876009908533</v>
      </c>
      <c r="M36" s="146">
        <f>Lab_reports!O38</f>
        <v>78.333333333333329</v>
      </c>
      <c r="N36" s="146">
        <v>78</v>
      </c>
      <c r="O36" s="146">
        <v>85</v>
      </c>
      <c r="P36" s="37">
        <f t="shared" si="7"/>
        <v>64.252771338287602</v>
      </c>
      <c r="Q36" s="35" t="str">
        <f t="shared" si="5"/>
        <v>D</v>
      </c>
      <c r="R36" s="35" t="s">
        <v>8</v>
      </c>
      <c r="S36" s="1"/>
      <c r="T36" s="1"/>
      <c r="U36" s="1"/>
      <c r="W36" s="1"/>
      <c r="X36" s="1"/>
      <c r="AA36" s="33">
        <f t="shared" si="8"/>
        <v>1</v>
      </c>
      <c r="AC36" s="36"/>
      <c r="AD36" s="36"/>
      <c r="AE36" s="36"/>
    </row>
    <row r="37" spans="1:31" x14ac:dyDescent="0.2">
      <c r="A37" s="143">
        <v>34398</v>
      </c>
      <c r="B37" s="143">
        <v>5</v>
      </c>
      <c r="C37" s="112" t="s">
        <v>247</v>
      </c>
      <c r="D37" s="97">
        <v>600890</v>
      </c>
      <c r="E37" s="34">
        <f>Exams!N37</f>
        <v>78.644573354009921</v>
      </c>
      <c r="F37" s="34">
        <f>Exams!S37</f>
        <v>70.452975307504943</v>
      </c>
      <c r="G37" s="18"/>
      <c r="H37" s="18"/>
      <c r="I37" s="18"/>
      <c r="J37" s="18"/>
      <c r="K37" s="18"/>
      <c r="L37" s="37">
        <f t="shared" ref="L37" si="12">AVERAGE(E37:K37)</f>
        <v>74.548774330757425</v>
      </c>
      <c r="M37" s="146">
        <f>Lab_reports!O39</f>
        <v>96.666666666666686</v>
      </c>
      <c r="N37" s="146">
        <v>78</v>
      </c>
      <c r="O37" s="146">
        <v>85</v>
      </c>
      <c r="P37" s="37">
        <f t="shared" si="7"/>
        <v>81.641053832045387</v>
      </c>
      <c r="Q37" s="35" t="str">
        <f t="shared" si="5"/>
        <v>B</v>
      </c>
      <c r="R37" s="35" t="s">
        <v>7</v>
      </c>
      <c r="S37" s="1"/>
      <c r="T37" s="1"/>
      <c r="U37" s="1"/>
      <c r="W37" s="1"/>
      <c r="X37" s="1"/>
      <c r="AA37" s="33">
        <f t="shared" si="8"/>
        <v>3</v>
      </c>
      <c r="AC37" s="36"/>
      <c r="AD37" s="36"/>
      <c r="AE37" s="36"/>
    </row>
    <row r="38" spans="1:31" x14ac:dyDescent="0.2">
      <c r="A38" s="143">
        <v>34398</v>
      </c>
      <c r="B38" s="144">
        <v>6</v>
      </c>
      <c r="C38" s="111" t="s">
        <v>163</v>
      </c>
      <c r="D38" s="97">
        <v>366471</v>
      </c>
      <c r="E38" s="34">
        <f>Exams!N38</f>
        <v>56.009495912545709</v>
      </c>
      <c r="F38" s="34">
        <f>Exams!S38</f>
        <v>54.677682695265879</v>
      </c>
      <c r="G38" s="18"/>
      <c r="H38" s="18"/>
      <c r="I38" s="18"/>
      <c r="J38" s="18"/>
      <c r="K38" s="18"/>
      <c r="L38" s="37">
        <f t="shared" ref="L38:L47" si="13">AVERAGE(E38:K38)</f>
        <v>55.343589303905794</v>
      </c>
      <c r="M38" s="146">
        <f>Lab_reports!O40</f>
        <v>77.777777777777786</v>
      </c>
      <c r="N38" s="146">
        <v>78</v>
      </c>
      <c r="O38" s="146">
        <v>85</v>
      </c>
      <c r="P38" s="37">
        <f t="shared" ref="P38:P47" si="14">(0.5*L38)+(0.25*M38)+(0.15*N38)+(0.1*O38)</f>
        <v>67.316239096397339</v>
      </c>
      <c r="Q38" s="35" t="str">
        <f t="shared" ref="Q38:Q47" si="15">IF(L38&lt;45,"F",IF(P38&lt;58.9,"F",IF(L38&lt;59.9,"D",(VLOOKUP(P38,$M$69:$N$73,2)))))</f>
        <v>D</v>
      </c>
      <c r="R38" s="35" t="s">
        <v>8</v>
      </c>
      <c r="S38" s="1"/>
      <c r="T38" s="1"/>
      <c r="U38" s="1"/>
      <c r="W38" s="1"/>
      <c r="X38" s="1"/>
      <c r="AA38" s="33">
        <f t="shared" si="8"/>
        <v>1</v>
      </c>
      <c r="AC38" s="36"/>
      <c r="AD38" s="36"/>
      <c r="AE38" s="36"/>
    </row>
    <row r="39" spans="1:31" x14ac:dyDescent="0.2">
      <c r="A39" s="143">
        <v>34398</v>
      </c>
      <c r="B39" s="143">
        <v>7</v>
      </c>
      <c r="C39" s="98" t="s">
        <v>187</v>
      </c>
      <c r="D39" s="97">
        <v>423412</v>
      </c>
      <c r="E39" s="34">
        <f>Exams!N39</f>
        <v>40.426550265158035</v>
      </c>
      <c r="F39" s="34">
        <f>Exams!S39</f>
        <v>46.518048585487058</v>
      </c>
      <c r="G39" s="18"/>
      <c r="H39" s="18"/>
      <c r="I39" s="18"/>
      <c r="J39" s="18"/>
      <c r="K39" s="18"/>
      <c r="L39" s="37">
        <f t="shared" si="13"/>
        <v>43.472299425322547</v>
      </c>
      <c r="M39" s="146">
        <f>Lab_reports!O41</f>
        <v>77.777777777777786</v>
      </c>
      <c r="N39" s="146">
        <v>78</v>
      </c>
      <c r="O39" s="146">
        <v>95</v>
      </c>
      <c r="P39" s="37">
        <f t="shared" si="14"/>
        <v>62.380594157105719</v>
      </c>
      <c r="Q39" s="35" t="str">
        <f t="shared" si="15"/>
        <v>F</v>
      </c>
      <c r="R39" s="35" t="s">
        <v>13</v>
      </c>
      <c r="S39" s="1"/>
      <c r="T39" s="1"/>
      <c r="U39" s="1"/>
      <c r="W39" s="1"/>
      <c r="X39" s="1"/>
      <c r="AA39" s="33">
        <f t="shared" si="8"/>
        <v>0</v>
      </c>
      <c r="AC39" s="36">
        <f>MIN(E39:K39)</f>
        <v>40.426550265158035</v>
      </c>
      <c r="AD39" s="36">
        <f>MAX(E39:K39)</f>
        <v>46.518048585487058</v>
      </c>
      <c r="AE39" s="36">
        <f>AD39-AC39</f>
        <v>6.0914983203290234</v>
      </c>
    </row>
    <row r="40" spans="1:31" x14ac:dyDescent="0.2">
      <c r="A40" s="143">
        <v>34398</v>
      </c>
      <c r="B40" s="144">
        <v>8</v>
      </c>
      <c r="C40" s="111" t="s">
        <v>164</v>
      </c>
      <c r="D40" s="97">
        <v>521225</v>
      </c>
      <c r="E40" s="34">
        <f>Exams!N40</f>
        <v>54.113759500698798</v>
      </c>
      <c r="F40" s="34">
        <f>Exams!S40</f>
        <v>38.902390083026823</v>
      </c>
      <c r="G40" s="18"/>
      <c r="H40" s="18"/>
      <c r="I40" s="18"/>
      <c r="J40" s="18"/>
      <c r="K40" s="18"/>
      <c r="L40" s="37">
        <f t="shared" si="13"/>
        <v>46.508074791862811</v>
      </c>
      <c r="M40" s="146">
        <f>Lab_reports!O42</f>
        <v>63.333333333333336</v>
      </c>
      <c r="N40" s="146">
        <v>78</v>
      </c>
      <c r="O40" s="146">
        <v>85</v>
      </c>
      <c r="P40" s="37">
        <f t="shared" si="14"/>
        <v>59.287370729264737</v>
      </c>
      <c r="Q40" s="35" t="str">
        <f t="shared" si="15"/>
        <v>D</v>
      </c>
      <c r="R40" s="35" t="s">
        <v>8</v>
      </c>
      <c r="S40" s="1"/>
      <c r="T40" s="1"/>
      <c r="U40" s="1"/>
      <c r="W40" s="1"/>
      <c r="X40" s="1"/>
      <c r="AA40" s="33">
        <f t="shared" si="8"/>
        <v>1</v>
      </c>
      <c r="AC40" s="36">
        <f>MIN(E40:K40)</f>
        <v>38.902390083026823</v>
      </c>
      <c r="AD40" s="36">
        <f>MAX(E40:K40)</f>
        <v>54.113759500698798</v>
      </c>
      <c r="AE40" s="36">
        <f>AD40-AC40</f>
        <v>15.211369417671975</v>
      </c>
    </row>
    <row r="41" spans="1:31" x14ac:dyDescent="0.2">
      <c r="A41" s="143">
        <v>34398</v>
      </c>
      <c r="B41" s="144">
        <v>9</v>
      </c>
      <c r="C41" s="118" t="s">
        <v>134</v>
      </c>
      <c r="D41" s="113">
        <v>36467</v>
      </c>
      <c r="E41" s="34">
        <f>Exams!N41</f>
        <v>58.535561809583989</v>
      </c>
      <c r="F41" s="34">
        <f>Exams!S41</f>
        <v>29.654804758610823</v>
      </c>
      <c r="G41" s="18"/>
      <c r="H41" s="18"/>
      <c r="I41" s="18"/>
      <c r="J41" s="18"/>
      <c r="K41" s="18"/>
      <c r="L41" s="37">
        <f t="shared" si="13"/>
        <v>44.095183284097402</v>
      </c>
      <c r="M41" s="146">
        <f>Lab_reports!O43</f>
        <v>50</v>
      </c>
      <c r="N41" s="146">
        <v>78</v>
      </c>
      <c r="O41" s="146">
        <v>85</v>
      </c>
      <c r="P41" s="37">
        <f t="shared" si="14"/>
        <v>54.747591642048704</v>
      </c>
      <c r="Q41" s="35" t="str">
        <f t="shared" si="15"/>
        <v>F</v>
      </c>
      <c r="R41" s="35" t="s">
        <v>8</v>
      </c>
      <c r="S41" s="1"/>
      <c r="T41" s="1"/>
      <c r="U41" s="1"/>
      <c r="W41" s="1"/>
      <c r="X41" s="1"/>
      <c r="AA41" s="33">
        <f t="shared" si="8"/>
        <v>0</v>
      </c>
      <c r="AC41" s="36"/>
      <c r="AD41" s="36"/>
      <c r="AE41" s="36"/>
    </row>
    <row r="42" spans="1:31" x14ac:dyDescent="0.2">
      <c r="A42" s="143">
        <v>34398</v>
      </c>
      <c r="B42" s="143">
        <v>10</v>
      </c>
      <c r="C42" s="111" t="s">
        <v>166</v>
      </c>
      <c r="D42" s="97">
        <v>365779</v>
      </c>
      <c r="E42" s="34">
        <f>Exams!N42</f>
        <v>60.535561809583989</v>
      </c>
      <c r="F42" s="34">
        <f>Exams!S42</f>
        <v>62.293341197726122</v>
      </c>
      <c r="G42" s="18"/>
      <c r="H42" s="18"/>
      <c r="I42" s="18"/>
      <c r="J42" s="34"/>
      <c r="K42" s="18"/>
      <c r="L42" s="37">
        <f t="shared" si="13"/>
        <v>61.414451503655059</v>
      </c>
      <c r="M42" s="146">
        <f>Lab_reports!O44</f>
        <v>75</v>
      </c>
      <c r="N42" s="146">
        <v>78</v>
      </c>
      <c r="O42" s="146">
        <v>85</v>
      </c>
      <c r="P42" s="37">
        <f t="shared" si="14"/>
        <v>69.657225751827525</v>
      </c>
      <c r="Q42" s="35" t="str">
        <f t="shared" si="15"/>
        <v>C</v>
      </c>
      <c r="R42" s="35" t="s">
        <v>12</v>
      </c>
      <c r="S42" s="1"/>
      <c r="T42" s="1"/>
      <c r="U42" s="1"/>
      <c r="W42" s="1"/>
      <c r="X42" s="1"/>
      <c r="AA42" s="33">
        <f t="shared" si="8"/>
        <v>2</v>
      </c>
      <c r="AC42" s="36">
        <f t="shared" ref="AC42:AC48" si="16">MIN(E42:K42)</f>
        <v>60.535561809583989</v>
      </c>
      <c r="AD42" s="36">
        <f t="shared" ref="AD42:AD48" si="17">MAX(E42:K42)</f>
        <v>62.293341197726122</v>
      </c>
      <c r="AE42" s="36">
        <f t="shared" ref="AE42:AE48" si="18">AD42-AC42</f>
        <v>1.7577793881421329</v>
      </c>
    </row>
    <row r="43" spans="1:31" x14ac:dyDescent="0.2">
      <c r="A43" s="143">
        <v>34398</v>
      </c>
      <c r="B43" s="144">
        <v>11</v>
      </c>
      <c r="C43" s="111" t="s">
        <v>167</v>
      </c>
      <c r="D43" s="97">
        <v>367876</v>
      </c>
      <c r="E43" s="34">
        <f>Exams!N43</f>
        <v>57.483430015507437</v>
      </c>
      <c r="F43" s="34">
        <f>Exams!S43</f>
        <v>63.92526801968188</v>
      </c>
      <c r="G43" s="18"/>
      <c r="H43" s="18"/>
      <c r="I43" s="18"/>
      <c r="J43" s="18"/>
      <c r="K43" s="18"/>
      <c r="L43" s="37">
        <f t="shared" si="13"/>
        <v>60.704349017594659</v>
      </c>
      <c r="M43" s="146">
        <f>Lab_reports!O45</f>
        <v>86.666666666666671</v>
      </c>
      <c r="N43" s="146">
        <v>78</v>
      </c>
      <c r="O43" s="146">
        <v>85</v>
      </c>
      <c r="P43" s="37">
        <f t="shared" si="14"/>
        <v>72.218841175463993</v>
      </c>
      <c r="Q43" s="35" t="str">
        <f t="shared" si="15"/>
        <v>C</v>
      </c>
      <c r="R43" s="35" t="s">
        <v>8</v>
      </c>
      <c r="S43" s="1"/>
      <c r="T43" s="1"/>
      <c r="U43" s="1"/>
      <c r="W43" s="1"/>
      <c r="X43" s="1"/>
      <c r="AA43" s="33">
        <f t="shared" si="8"/>
        <v>2</v>
      </c>
      <c r="AC43" s="36">
        <f t="shared" si="16"/>
        <v>57.483430015507437</v>
      </c>
      <c r="AD43" s="36">
        <f t="shared" si="17"/>
        <v>63.92526801968188</v>
      </c>
      <c r="AE43" s="36">
        <f t="shared" si="18"/>
        <v>6.4418380041744427</v>
      </c>
    </row>
    <row r="44" spans="1:31" x14ac:dyDescent="0.2">
      <c r="A44" s="143">
        <v>34398</v>
      </c>
      <c r="B44" s="144">
        <v>12</v>
      </c>
      <c r="C44" s="112" t="s">
        <v>248</v>
      </c>
      <c r="D44" s="97">
        <v>485702</v>
      </c>
      <c r="E44" s="34">
        <f>Exams!N44</f>
        <v>66.327034633277819</v>
      </c>
      <c r="F44" s="34">
        <f>Exams!S44</f>
        <v>88.404170349018358</v>
      </c>
      <c r="G44" s="18"/>
      <c r="H44" s="18"/>
      <c r="I44" s="18"/>
      <c r="J44" s="34"/>
      <c r="K44" s="18"/>
      <c r="L44" s="37">
        <f t="shared" si="13"/>
        <v>77.365602491148081</v>
      </c>
      <c r="M44" s="146">
        <f>Lab_reports!O46</f>
        <v>67.777777777777771</v>
      </c>
      <c r="N44" s="146">
        <v>78</v>
      </c>
      <c r="O44" s="146">
        <v>85</v>
      </c>
      <c r="P44" s="37">
        <f t="shared" si="14"/>
        <v>75.827245690018486</v>
      </c>
      <c r="Q44" s="35" t="str">
        <f t="shared" si="15"/>
        <v>C</v>
      </c>
      <c r="R44" s="35" t="s">
        <v>12</v>
      </c>
      <c r="S44" s="1"/>
      <c r="T44" s="1"/>
      <c r="U44" s="1"/>
      <c r="W44" s="1"/>
      <c r="X44" s="1"/>
      <c r="AA44" s="33">
        <f t="shared" si="8"/>
        <v>2</v>
      </c>
      <c r="AC44" s="36">
        <f t="shared" si="16"/>
        <v>66.327034633277819</v>
      </c>
      <c r="AD44" s="36">
        <f t="shared" si="17"/>
        <v>88.404170349018358</v>
      </c>
      <c r="AE44" s="36">
        <f t="shared" si="18"/>
        <v>22.077135715740539</v>
      </c>
    </row>
    <row r="45" spans="1:31" x14ac:dyDescent="0.2">
      <c r="A45" s="143">
        <v>34398</v>
      </c>
      <c r="B45" s="144">
        <v>13</v>
      </c>
      <c r="C45" s="111" t="s">
        <v>168</v>
      </c>
      <c r="D45" s="97">
        <v>507894</v>
      </c>
      <c r="E45" s="34">
        <f>Exams!N45</f>
        <v>45.6919571918136</v>
      </c>
      <c r="F45" s="34">
        <f>Exams!S45</f>
        <v>47.062024192805652</v>
      </c>
      <c r="G45" s="18"/>
      <c r="H45" s="18"/>
      <c r="I45" s="18"/>
      <c r="J45" s="18"/>
      <c r="K45" s="18"/>
      <c r="L45" s="37">
        <f t="shared" si="13"/>
        <v>46.376990692309626</v>
      </c>
      <c r="M45" s="146">
        <f>Lab_reports!O47</f>
        <v>63.888888888888893</v>
      </c>
      <c r="N45" s="146">
        <v>78</v>
      </c>
      <c r="O45" s="146">
        <v>85</v>
      </c>
      <c r="P45" s="37">
        <f t="shared" si="14"/>
        <v>59.360717568377041</v>
      </c>
      <c r="Q45" s="35" t="str">
        <f t="shared" si="15"/>
        <v>D</v>
      </c>
      <c r="R45" s="35" t="s">
        <v>8</v>
      </c>
      <c r="S45" s="1"/>
      <c r="T45" s="1"/>
      <c r="U45" s="1"/>
      <c r="W45" s="1"/>
      <c r="X45" s="1"/>
      <c r="AA45" s="33">
        <f t="shared" si="8"/>
        <v>1</v>
      </c>
      <c r="AC45" s="36">
        <f t="shared" si="16"/>
        <v>45.6919571918136</v>
      </c>
      <c r="AD45" s="36">
        <f t="shared" si="17"/>
        <v>47.062024192805652</v>
      </c>
      <c r="AE45" s="36">
        <f t="shared" si="18"/>
        <v>1.3700670009920515</v>
      </c>
    </row>
    <row r="46" spans="1:31" x14ac:dyDescent="0.2">
      <c r="A46" s="143">
        <v>34398</v>
      </c>
      <c r="B46" s="144">
        <v>14</v>
      </c>
      <c r="C46" s="111" t="s">
        <v>169</v>
      </c>
      <c r="D46" s="97">
        <v>150857</v>
      </c>
      <c r="E46" s="34">
        <f>Exams!N46</f>
        <v>51.587693603660526</v>
      </c>
      <c r="F46" s="34">
        <f>Exams!S46</f>
        <v>84.052365490469654</v>
      </c>
      <c r="G46" s="18"/>
      <c r="H46" s="18"/>
      <c r="I46" s="18"/>
      <c r="J46" s="18"/>
      <c r="K46" s="18"/>
      <c r="L46" s="37">
        <f t="shared" si="13"/>
        <v>67.82002954706509</v>
      </c>
      <c r="M46" s="146">
        <f>Lab_reports!O48</f>
        <v>87.777777777777786</v>
      </c>
      <c r="N46" s="146">
        <v>78</v>
      </c>
      <c r="O46" s="146">
        <v>85</v>
      </c>
      <c r="P46" s="37">
        <f t="shared" si="14"/>
        <v>76.054459217976998</v>
      </c>
      <c r="Q46" s="35" t="str">
        <f t="shared" si="15"/>
        <v>C</v>
      </c>
      <c r="R46" s="35" t="s">
        <v>8</v>
      </c>
      <c r="S46" s="1"/>
      <c r="T46" s="1"/>
      <c r="U46" s="1"/>
      <c r="W46" s="1"/>
      <c r="X46" s="1"/>
      <c r="AA46" s="33">
        <f t="shared" si="8"/>
        <v>2</v>
      </c>
      <c r="AC46" s="36">
        <f t="shared" si="16"/>
        <v>51.587693603660526</v>
      </c>
      <c r="AD46" s="36">
        <f t="shared" si="17"/>
        <v>84.052365490469654</v>
      </c>
      <c r="AE46" s="36">
        <f t="shared" si="18"/>
        <v>32.464671886809128</v>
      </c>
    </row>
    <row r="47" spans="1:31" x14ac:dyDescent="0.2">
      <c r="A47" s="143">
        <v>34398</v>
      </c>
      <c r="B47" s="144">
        <v>15</v>
      </c>
      <c r="C47" s="98" t="s">
        <v>93</v>
      </c>
      <c r="D47" s="97">
        <v>486291</v>
      </c>
      <c r="E47" s="34">
        <f>Exams!N47</f>
        <v>70.85310053031607</v>
      </c>
      <c r="F47" s="34">
        <f>Exams!S47</f>
        <v>76.436706988009419</v>
      </c>
      <c r="G47" s="18"/>
      <c r="H47" s="18"/>
      <c r="I47" s="18"/>
      <c r="J47" s="18"/>
      <c r="K47" s="18"/>
      <c r="L47" s="37">
        <f t="shared" si="13"/>
        <v>73.644903759162744</v>
      </c>
      <c r="M47" s="146">
        <f>Lab_reports!O49</f>
        <v>92.222222222222214</v>
      </c>
      <c r="N47" s="146">
        <v>78</v>
      </c>
      <c r="O47" s="146">
        <v>85</v>
      </c>
      <c r="P47" s="37">
        <f t="shared" si="14"/>
        <v>80.078007435136925</v>
      </c>
      <c r="Q47" s="35" t="str">
        <f t="shared" si="15"/>
        <v>B</v>
      </c>
      <c r="R47" s="35" t="s">
        <v>12</v>
      </c>
      <c r="S47" s="1"/>
      <c r="T47" s="1"/>
      <c r="U47" s="1"/>
      <c r="W47" s="1"/>
      <c r="X47" s="1"/>
      <c r="AA47" s="33">
        <f t="shared" si="8"/>
        <v>3</v>
      </c>
      <c r="AC47" s="36">
        <f t="shared" si="16"/>
        <v>70.85310053031607</v>
      </c>
      <c r="AD47" s="36">
        <f t="shared" si="17"/>
        <v>76.436706988009419</v>
      </c>
      <c r="AE47" s="36">
        <f t="shared" si="18"/>
        <v>5.5836064576933495</v>
      </c>
    </row>
    <row r="48" spans="1:31" x14ac:dyDescent="0.2">
      <c r="A48" s="119">
        <v>34398</v>
      </c>
      <c r="B48" s="119">
        <v>16</v>
      </c>
      <c r="C48" s="136" t="s">
        <v>171</v>
      </c>
      <c r="D48" s="97">
        <v>563034</v>
      </c>
      <c r="E48" s="34" t="str">
        <f>Exams!N48</f>
        <v/>
      </c>
      <c r="F48" s="34" t="str">
        <f>Exams!S48</f>
        <v/>
      </c>
      <c r="G48" s="18"/>
      <c r="H48" s="18"/>
      <c r="I48" s="18"/>
      <c r="J48" s="18"/>
      <c r="K48" s="18"/>
      <c r="L48" s="37"/>
      <c r="M48" s="146"/>
      <c r="N48" s="146"/>
      <c r="O48" s="146"/>
      <c r="P48" s="37"/>
      <c r="Q48" s="35" t="s">
        <v>97</v>
      </c>
      <c r="R48" s="35" t="s">
        <v>97</v>
      </c>
      <c r="S48" s="1"/>
      <c r="T48" s="1"/>
      <c r="U48" s="1"/>
      <c r="W48" s="1"/>
      <c r="X48" s="1"/>
      <c r="AA48" s="33" t="str">
        <f t="shared" si="8"/>
        <v/>
      </c>
      <c r="AC48" s="36">
        <f t="shared" si="16"/>
        <v>0</v>
      </c>
      <c r="AD48" s="36">
        <f t="shared" si="17"/>
        <v>0</v>
      </c>
      <c r="AE48" s="36">
        <f t="shared" si="18"/>
        <v>0</v>
      </c>
    </row>
    <row r="49" spans="1:31" x14ac:dyDescent="0.2">
      <c r="A49" s="119">
        <v>34398</v>
      </c>
      <c r="B49" s="119">
        <v>17</v>
      </c>
      <c r="C49" s="136" t="s">
        <v>172</v>
      </c>
      <c r="D49" s="97">
        <v>263678</v>
      </c>
      <c r="E49" s="34">
        <f>Exams!N49</f>
        <v>72.327034633277819</v>
      </c>
      <c r="F49" s="34" t="str">
        <f>Exams!S49</f>
        <v/>
      </c>
      <c r="G49" s="18"/>
      <c r="H49" s="18"/>
      <c r="I49" s="18"/>
      <c r="J49" s="18"/>
      <c r="K49" s="18"/>
      <c r="L49" s="37"/>
      <c r="M49" s="146"/>
      <c r="N49" s="146"/>
      <c r="O49" s="146"/>
      <c r="P49" s="37"/>
      <c r="Q49" s="35" t="s">
        <v>97</v>
      </c>
      <c r="R49" s="35" t="s">
        <v>97</v>
      </c>
      <c r="S49" s="1"/>
      <c r="T49" s="1"/>
      <c r="U49" s="1"/>
      <c r="W49" s="1"/>
      <c r="X49" s="1"/>
      <c r="AA49" s="33" t="str">
        <f t="shared" si="8"/>
        <v/>
      </c>
      <c r="AC49" s="36"/>
      <c r="AD49" s="36"/>
      <c r="AE49" s="36"/>
    </row>
    <row r="50" spans="1:31" x14ac:dyDescent="0.2">
      <c r="A50" s="143">
        <v>34398</v>
      </c>
      <c r="B50" s="144">
        <v>18</v>
      </c>
      <c r="C50" s="111" t="s">
        <v>173</v>
      </c>
      <c r="D50" s="97">
        <v>511707</v>
      </c>
      <c r="E50" s="34">
        <f>Exams!N50</f>
        <v>92.436046177703759</v>
      </c>
      <c r="F50" s="34">
        <f>Exams!S50</f>
        <v>92.211999600248475</v>
      </c>
      <c r="G50" s="18"/>
      <c r="H50" s="18"/>
      <c r="I50" s="18"/>
      <c r="J50" s="18"/>
      <c r="K50" s="18"/>
      <c r="L50" s="37">
        <f t="shared" ref="L50:L62" si="19">AVERAGE(E50:K50)</f>
        <v>92.324022888976117</v>
      </c>
      <c r="M50" s="146">
        <f>Lab_reports!O52</f>
        <v>77.777777777777786</v>
      </c>
      <c r="N50" s="146">
        <v>78</v>
      </c>
      <c r="O50" s="146">
        <v>85</v>
      </c>
      <c r="P50" s="37">
        <f t="shared" ref="P50:P62" si="20">(0.5*L50)+(0.25*M50)+(0.15*N50)+(0.1*O50)</f>
        <v>85.806455888932504</v>
      </c>
      <c r="Q50" s="35" t="str">
        <f t="shared" ref="Q50:Q62" si="21">IF(L50&lt;45,"F",IF(P50&lt;58.9,"F",IF(L50&lt;59.9,"D",(VLOOKUP(P50,$M$69:$N$73,2)))))</f>
        <v>B</v>
      </c>
      <c r="R50" s="35" t="s">
        <v>7</v>
      </c>
      <c r="S50" s="1"/>
      <c r="T50" s="1"/>
      <c r="U50" s="1"/>
      <c r="W50" s="1"/>
      <c r="X50" s="1"/>
      <c r="AA50" s="33">
        <f t="shared" si="8"/>
        <v>3</v>
      </c>
      <c r="AC50" s="36">
        <f>MIN(E50:K50)</f>
        <v>92.211999600248475</v>
      </c>
      <c r="AD50" s="36">
        <f>MAX(E50:K50)</f>
        <v>92.436046177703759</v>
      </c>
      <c r="AE50" s="36">
        <f>AD50-AC50</f>
        <v>0.22404657745528311</v>
      </c>
    </row>
    <row r="51" spans="1:31" x14ac:dyDescent="0.2">
      <c r="A51" s="143">
        <v>34398</v>
      </c>
      <c r="B51" s="143">
        <v>19</v>
      </c>
      <c r="C51" s="111" t="s">
        <v>174</v>
      </c>
      <c r="D51" s="97">
        <v>508635</v>
      </c>
      <c r="E51" s="34">
        <f>Exams!N51</f>
        <v>58.957364118469165</v>
      </c>
      <c r="F51" s="34">
        <f>Exams!S51</f>
        <v>69.908999700186342</v>
      </c>
      <c r="G51" s="18"/>
      <c r="H51" s="18"/>
      <c r="I51" s="18"/>
      <c r="J51" s="18"/>
      <c r="K51" s="18"/>
      <c r="L51" s="37">
        <f t="shared" si="19"/>
        <v>64.433181909327757</v>
      </c>
      <c r="M51" s="146">
        <f>Lab_reports!O53</f>
        <v>55.555555555555557</v>
      </c>
      <c r="N51" s="146">
        <v>78</v>
      </c>
      <c r="O51" s="146">
        <v>85</v>
      </c>
      <c r="P51" s="37">
        <f t="shared" si="20"/>
        <v>66.305479843552774</v>
      </c>
      <c r="Q51" s="35" t="str">
        <f t="shared" si="21"/>
        <v>D</v>
      </c>
      <c r="R51" s="35" t="s">
        <v>8</v>
      </c>
      <c r="S51" s="1"/>
      <c r="T51" s="1"/>
      <c r="U51" s="1"/>
      <c r="W51" s="1"/>
      <c r="X51" s="1"/>
      <c r="AA51" s="33">
        <f t="shared" si="8"/>
        <v>1</v>
      </c>
      <c r="AC51" s="36">
        <f>MIN(E51:K51)</f>
        <v>58.957364118469165</v>
      </c>
      <c r="AD51" s="36">
        <f>MAX(E51:K51)</f>
        <v>69.908999700186342</v>
      </c>
      <c r="AE51" s="36">
        <f>AD51-AC51</f>
        <v>10.951635581717177</v>
      </c>
    </row>
    <row r="52" spans="1:31" x14ac:dyDescent="0.2">
      <c r="A52" s="143">
        <v>34398</v>
      </c>
      <c r="B52" s="143">
        <v>20</v>
      </c>
      <c r="C52" s="111" t="s">
        <v>175</v>
      </c>
      <c r="D52" s="97">
        <v>301808</v>
      </c>
      <c r="E52" s="34">
        <f>Exams!N52</f>
        <v>63.483430015507437</v>
      </c>
      <c r="F52" s="34">
        <f>Exams!S52</f>
        <v>62.293341197726122</v>
      </c>
      <c r="G52" s="18"/>
      <c r="H52" s="18"/>
      <c r="I52" s="18"/>
      <c r="J52" s="34"/>
      <c r="K52" s="18"/>
      <c r="L52" s="37">
        <f t="shared" si="19"/>
        <v>62.888385606616779</v>
      </c>
      <c r="M52" s="146">
        <f>Lab_reports!O54</f>
        <v>78.888888888888886</v>
      </c>
      <c r="N52" s="146">
        <v>78</v>
      </c>
      <c r="O52" s="146">
        <v>85</v>
      </c>
      <c r="P52" s="37">
        <f t="shared" si="20"/>
        <v>71.366415025530614</v>
      </c>
      <c r="Q52" s="35" t="str">
        <f t="shared" si="21"/>
        <v>C</v>
      </c>
      <c r="R52" s="35" t="s">
        <v>12</v>
      </c>
      <c r="S52" s="1"/>
      <c r="T52" s="1"/>
      <c r="U52" s="1"/>
      <c r="W52" s="1"/>
      <c r="X52" s="1"/>
      <c r="AA52" s="33">
        <f t="shared" si="8"/>
        <v>2</v>
      </c>
      <c r="AC52" s="36"/>
      <c r="AD52" s="36"/>
      <c r="AE52" s="36"/>
    </row>
    <row r="53" spans="1:31" x14ac:dyDescent="0.2">
      <c r="A53" s="143">
        <v>34398</v>
      </c>
      <c r="B53" s="144">
        <v>21</v>
      </c>
      <c r="C53" s="111" t="s">
        <v>176</v>
      </c>
      <c r="D53" s="97">
        <v>506861</v>
      </c>
      <c r="E53" s="34">
        <f>Exams!N53</f>
        <v>62.957364118469165</v>
      </c>
      <c r="F53" s="34">
        <f>Exams!S53</f>
        <v>69.908999700186342</v>
      </c>
      <c r="G53" s="18"/>
      <c r="H53" s="18"/>
      <c r="I53" s="18"/>
      <c r="J53" s="18"/>
      <c r="K53" s="18"/>
      <c r="L53" s="37">
        <f t="shared" si="19"/>
        <v>66.433181909327757</v>
      </c>
      <c r="M53" s="146">
        <f>Lab_reports!O55</f>
        <v>50</v>
      </c>
      <c r="N53" s="146">
        <v>78</v>
      </c>
      <c r="O53" s="146">
        <v>85</v>
      </c>
      <c r="P53" s="37">
        <f t="shared" si="20"/>
        <v>65.916590954663874</v>
      </c>
      <c r="Q53" s="35" t="str">
        <f t="shared" si="21"/>
        <v>D</v>
      </c>
      <c r="R53" s="35" t="s">
        <v>8</v>
      </c>
      <c r="S53" s="1"/>
      <c r="T53" s="1"/>
      <c r="U53" s="1"/>
      <c r="W53" s="1"/>
      <c r="X53" s="1"/>
      <c r="AA53" s="33">
        <f t="shared" si="8"/>
        <v>1</v>
      </c>
      <c r="AC53" s="36">
        <f t="shared" ref="AC53:AC60" si="22">MIN(E53:K53)</f>
        <v>62.957364118469165</v>
      </c>
      <c r="AD53" s="36">
        <f t="shared" ref="AD53:AD60" si="23">MAX(E53:K53)</f>
        <v>69.908999700186342</v>
      </c>
      <c r="AE53" s="36">
        <f t="shared" ref="AE53:AE60" si="24">AD53-AC53</f>
        <v>6.9516355817171771</v>
      </c>
    </row>
    <row r="54" spans="1:31" x14ac:dyDescent="0.2">
      <c r="A54" s="143">
        <v>34398</v>
      </c>
      <c r="B54" s="144">
        <v>22</v>
      </c>
      <c r="C54" s="111" t="s">
        <v>177</v>
      </c>
      <c r="D54" s="97">
        <v>197193</v>
      </c>
      <c r="E54" s="34">
        <f>Exams!N54</f>
        <v>51.587693603660526</v>
      </c>
      <c r="F54" s="34">
        <f>Exams!S54</f>
        <v>43.254194941575534</v>
      </c>
      <c r="G54" s="18"/>
      <c r="H54" s="18"/>
      <c r="I54" s="18"/>
      <c r="J54" s="18"/>
      <c r="K54" s="18"/>
      <c r="L54" s="37">
        <f t="shared" si="19"/>
        <v>47.42094427261803</v>
      </c>
      <c r="M54" s="146">
        <f>Lab_reports!O56</f>
        <v>11.111111111111111</v>
      </c>
      <c r="N54" s="146">
        <v>78</v>
      </c>
      <c r="O54" s="146">
        <v>85</v>
      </c>
      <c r="P54" s="37">
        <f t="shared" si="20"/>
        <v>46.688249914086796</v>
      </c>
      <c r="Q54" s="35" t="str">
        <f t="shared" si="21"/>
        <v>F</v>
      </c>
      <c r="R54" s="35" t="s">
        <v>13</v>
      </c>
      <c r="S54" s="1"/>
      <c r="T54" s="1"/>
      <c r="U54" s="1"/>
      <c r="W54" s="1"/>
      <c r="X54" s="1"/>
      <c r="AA54" s="33">
        <f t="shared" si="8"/>
        <v>0</v>
      </c>
      <c r="AC54" s="36">
        <f t="shared" si="22"/>
        <v>43.254194941575534</v>
      </c>
      <c r="AD54" s="36">
        <f t="shared" si="23"/>
        <v>51.587693603660526</v>
      </c>
      <c r="AE54" s="36">
        <f t="shared" si="24"/>
        <v>8.3334986620849918</v>
      </c>
    </row>
    <row r="55" spans="1:31" x14ac:dyDescent="0.2">
      <c r="A55" s="143">
        <v>34398</v>
      </c>
      <c r="B55" s="144">
        <v>23</v>
      </c>
      <c r="C55" s="111" t="s">
        <v>178</v>
      </c>
      <c r="D55" s="97">
        <v>524322</v>
      </c>
      <c r="E55" s="34">
        <f>Exams!N55</f>
        <v>71.274902839201275</v>
      </c>
      <c r="F55" s="34">
        <f>Exams!S55</f>
        <v>60.117438768451763</v>
      </c>
      <c r="G55" s="18"/>
      <c r="H55" s="18"/>
      <c r="I55" s="18"/>
      <c r="J55" s="18"/>
      <c r="K55" s="18"/>
      <c r="L55" s="37">
        <f t="shared" si="19"/>
        <v>65.696170803826519</v>
      </c>
      <c r="M55" s="146">
        <f>Lab_reports!O57</f>
        <v>77.777777777777786</v>
      </c>
      <c r="N55" s="146">
        <v>78</v>
      </c>
      <c r="O55" s="146">
        <v>85</v>
      </c>
      <c r="P55" s="37">
        <f t="shared" si="20"/>
        <v>72.492529846357712</v>
      </c>
      <c r="Q55" s="35" t="str">
        <f t="shared" si="21"/>
        <v>C</v>
      </c>
      <c r="R55" s="35" t="s">
        <v>12</v>
      </c>
      <c r="S55" s="1"/>
      <c r="T55" s="1"/>
      <c r="U55" s="1"/>
      <c r="W55" s="1"/>
      <c r="X55" s="1"/>
      <c r="AA55" s="33">
        <f t="shared" si="8"/>
        <v>2</v>
      </c>
      <c r="AC55" s="36">
        <f t="shared" si="22"/>
        <v>60.117438768451763</v>
      </c>
      <c r="AD55" s="36">
        <f t="shared" si="23"/>
        <v>71.274902839201275</v>
      </c>
      <c r="AE55" s="36">
        <f t="shared" si="24"/>
        <v>11.157464070749512</v>
      </c>
    </row>
    <row r="56" spans="1:31" x14ac:dyDescent="0.2">
      <c r="A56" s="143">
        <v>34398</v>
      </c>
      <c r="B56" s="143">
        <v>24</v>
      </c>
      <c r="C56" s="111" t="s">
        <v>179</v>
      </c>
      <c r="D56" s="97">
        <v>513075</v>
      </c>
      <c r="E56" s="34">
        <f>Exams!N56</f>
        <v>82.696705148086465</v>
      </c>
      <c r="F56" s="34">
        <f>Exams!S56</f>
        <v>74.260804558735074</v>
      </c>
      <c r="G56" s="18"/>
      <c r="H56" s="18"/>
      <c r="I56" s="18"/>
      <c r="J56" s="18"/>
      <c r="K56" s="18"/>
      <c r="L56" s="37">
        <f t="shared" si="19"/>
        <v>78.478754853410777</v>
      </c>
      <c r="M56" s="146">
        <f>Lab_reports!O58</f>
        <v>66.666666666666671</v>
      </c>
      <c r="N56" s="146">
        <v>78</v>
      </c>
      <c r="O56" s="146">
        <v>85</v>
      </c>
      <c r="P56" s="37">
        <f t="shared" si="20"/>
        <v>76.106044093372063</v>
      </c>
      <c r="Q56" s="35" t="str">
        <f t="shared" si="21"/>
        <v>C</v>
      </c>
      <c r="R56" s="35" t="s">
        <v>12</v>
      </c>
      <c r="S56" s="1"/>
      <c r="T56" s="1"/>
      <c r="U56" s="1"/>
      <c r="W56" s="1"/>
      <c r="X56" s="1"/>
      <c r="AA56" s="33">
        <f t="shared" si="8"/>
        <v>2</v>
      </c>
      <c r="AC56" s="36">
        <f t="shared" si="22"/>
        <v>74.260804558735074</v>
      </c>
      <c r="AD56" s="36">
        <f t="shared" si="23"/>
        <v>82.696705148086465</v>
      </c>
      <c r="AE56" s="36">
        <f t="shared" si="24"/>
        <v>8.435900589351391</v>
      </c>
    </row>
    <row r="57" spans="1:31" x14ac:dyDescent="0.2">
      <c r="A57" s="143">
        <v>34398</v>
      </c>
      <c r="B57" s="143">
        <v>25</v>
      </c>
      <c r="C57" s="111" t="s">
        <v>180</v>
      </c>
      <c r="D57" s="97">
        <v>484016</v>
      </c>
      <c r="E57" s="34">
        <f>Exams!N57</f>
        <v>76.644573354009921</v>
      </c>
      <c r="F57" s="34">
        <f>Exams!S57</f>
        <v>65.013219234319067</v>
      </c>
      <c r="G57" s="18"/>
      <c r="H57" s="18"/>
      <c r="I57" s="18"/>
      <c r="J57" s="34"/>
      <c r="K57" s="18"/>
      <c r="L57" s="37">
        <f t="shared" si="19"/>
        <v>70.828896294164494</v>
      </c>
      <c r="M57" s="146">
        <f>Lab_reports!O59</f>
        <v>77.777777777777786</v>
      </c>
      <c r="N57" s="146">
        <v>78</v>
      </c>
      <c r="O57" s="146">
        <v>85</v>
      </c>
      <c r="P57" s="37">
        <f t="shared" si="20"/>
        <v>75.0588925915267</v>
      </c>
      <c r="Q57" s="35" t="str">
        <f t="shared" si="21"/>
        <v>C</v>
      </c>
      <c r="R57" s="35" t="s">
        <v>12</v>
      </c>
      <c r="S57" s="1"/>
      <c r="T57" s="1"/>
      <c r="U57" s="1"/>
      <c r="W57" s="1"/>
      <c r="X57" s="1"/>
      <c r="AA57" s="33">
        <f t="shared" si="8"/>
        <v>2</v>
      </c>
      <c r="AC57" s="36">
        <f t="shared" si="22"/>
        <v>65.013219234319067</v>
      </c>
      <c r="AD57" s="36">
        <f t="shared" si="23"/>
        <v>76.644573354009921</v>
      </c>
      <c r="AE57" s="36">
        <f t="shared" si="24"/>
        <v>11.631354119690855</v>
      </c>
    </row>
    <row r="58" spans="1:31" x14ac:dyDescent="0.2">
      <c r="A58" s="143">
        <v>34398</v>
      </c>
      <c r="B58" s="144">
        <v>26</v>
      </c>
      <c r="C58" s="111" t="s">
        <v>181</v>
      </c>
      <c r="D58" s="97">
        <v>433936</v>
      </c>
      <c r="E58" s="34">
        <f>Exams!N58</f>
        <v>61.905232324392635</v>
      </c>
      <c r="F58" s="34">
        <f>Exams!S58</f>
        <v>69.908999700186342</v>
      </c>
      <c r="G58" s="18"/>
      <c r="H58" s="18"/>
      <c r="I58" s="18"/>
      <c r="J58" s="18"/>
      <c r="K58" s="18"/>
      <c r="L58" s="37">
        <f t="shared" si="19"/>
        <v>65.907116012289492</v>
      </c>
      <c r="M58" s="146">
        <f>Lab_reports!O60</f>
        <v>93.333333333333343</v>
      </c>
      <c r="N58" s="146">
        <v>78</v>
      </c>
      <c r="O58" s="146">
        <v>85</v>
      </c>
      <c r="P58" s="37">
        <f t="shared" si="20"/>
        <v>76.486891339478078</v>
      </c>
      <c r="Q58" s="35" t="str">
        <f t="shared" si="21"/>
        <v>C</v>
      </c>
      <c r="R58" s="35" t="s">
        <v>12</v>
      </c>
      <c r="S58" s="1"/>
      <c r="T58" s="1"/>
      <c r="U58" s="1"/>
      <c r="W58" s="1"/>
      <c r="X58" s="1"/>
      <c r="AA58" s="33">
        <f t="shared" si="8"/>
        <v>2</v>
      </c>
      <c r="AC58" s="36">
        <f t="shared" si="22"/>
        <v>61.905232324392635</v>
      </c>
      <c r="AD58" s="36">
        <f t="shared" si="23"/>
        <v>69.908999700186342</v>
      </c>
      <c r="AE58" s="36">
        <f t="shared" si="24"/>
        <v>8.0037673757937071</v>
      </c>
    </row>
    <row r="59" spans="1:31" x14ac:dyDescent="0.2">
      <c r="A59" s="144">
        <v>34398</v>
      </c>
      <c r="B59" s="144">
        <v>27</v>
      </c>
      <c r="C59" s="112" t="s">
        <v>249</v>
      </c>
      <c r="D59" s="97">
        <v>540215</v>
      </c>
      <c r="E59" s="34">
        <f>Exams!N59</f>
        <v>94.909980280665479</v>
      </c>
      <c r="F59" s="34">
        <f>Exams!S59</f>
        <v>96.563804458797179</v>
      </c>
      <c r="G59" s="18"/>
      <c r="H59" s="18"/>
      <c r="I59" s="18"/>
      <c r="J59" s="18"/>
      <c r="K59" s="18"/>
      <c r="L59" s="37">
        <f t="shared" si="19"/>
        <v>95.736892369731322</v>
      </c>
      <c r="M59" s="146">
        <f>Lab_reports!O61</f>
        <v>98.8888888888889</v>
      </c>
      <c r="N59" s="146">
        <v>78</v>
      </c>
      <c r="O59" s="146">
        <v>85</v>
      </c>
      <c r="P59" s="37">
        <f t="shared" si="20"/>
        <v>92.790668407087892</v>
      </c>
      <c r="Q59" s="35" t="str">
        <f t="shared" si="21"/>
        <v>A</v>
      </c>
      <c r="R59" s="35" t="s">
        <v>5</v>
      </c>
      <c r="S59" s="1"/>
      <c r="T59" s="1"/>
      <c r="U59" s="1"/>
      <c r="W59" s="1"/>
      <c r="X59" s="1"/>
      <c r="AA59" s="33">
        <f t="shared" si="8"/>
        <v>4</v>
      </c>
      <c r="AC59" s="36">
        <f t="shared" si="22"/>
        <v>94.909980280665479</v>
      </c>
      <c r="AD59" s="36">
        <f t="shared" si="23"/>
        <v>96.563804458797179</v>
      </c>
      <c r="AE59" s="36">
        <f t="shared" si="24"/>
        <v>1.6538241781316998</v>
      </c>
    </row>
    <row r="60" spans="1:31" x14ac:dyDescent="0.2">
      <c r="A60" s="143">
        <v>34398</v>
      </c>
      <c r="B60" s="144">
        <v>28</v>
      </c>
      <c r="C60" s="111" t="s">
        <v>182</v>
      </c>
      <c r="D60" s="97">
        <v>313151</v>
      </c>
      <c r="E60" s="34">
        <f>Exams!N60</f>
        <v>76.644573354009921</v>
      </c>
      <c r="F60" s="34">
        <f>Exams!S60</f>
        <v>72.628877736779287</v>
      </c>
      <c r="G60" s="18"/>
      <c r="H60" s="18"/>
      <c r="I60" s="18"/>
      <c r="J60" s="18"/>
      <c r="K60" s="18"/>
      <c r="L60" s="37">
        <f t="shared" si="19"/>
        <v>74.636725545394597</v>
      </c>
      <c r="M60" s="146">
        <f>Lab_reports!O62</f>
        <v>61.111111111111114</v>
      </c>
      <c r="N60" s="146">
        <v>78</v>
      </c>
      <c r="O60" s="146">
        <v>85</v>
      </c>
      <c r="P60" s="37">
        <f t="shared" si="20"/>
        <v>72.796140550475073</v>
      </c>
      <c r="Q60" s="35" t="str">
        <f t="shared" si="21"/>
        <v>C</v>
      </c>
      <c r="R60" s="35" t="s">
        <v>12</v>
      </c>
      <c r="S60" s="1"/>
      <c r="T60" s="1"/>
      <c r="U60" s="1"/>
      <c r="W60" s="1"/>
      <c r="X60" s="1"/>
      <c r="AA60" s="33">
        <f t="shared" si="8"/>
        <v>2</v>
      </c>
      <c r="AC60" s="36">
        <f t="shared" si="22"/>
        <v>72.628877736779287</v>
      </c>
      <c r="AD60" s="36">
        <f t="shared" si="23"/>
        <v>76.644573354009921</v>
      </c>
      <c r="AE60" s="36">
        <f t="shared" si="24"/>
        <v>4.0156956172306337</v>
      </c>
    </row>
    <row r="61" spans="1:31" x14ac:dyDescent="0.2">
      <c r="A61" s="143">
        <v>34398</v>
      </c>
      <c r="B61" s="143">
        <v>29</v>
      </c>
      <c r="C61" s="111" t="s">
        <v>183</v>
      </c>
      <c r="D61" s="97">
        <v>505869</v>
      </c>
      <c r="E61" s="34">
        <f>Exams!N61</f>
        <v>62.957364118469165</v>
      </c>
      <c r="F61" s="34">
        <f>Exams!S61</f>
        <v>56.309609517221645</v>
      </c>
      <c r="G61" s="18"/>
      <c r="H61" s="18"/>
      <c r="I61" s="18"/>
      <c r="J61" s="18"/>
      <c r="K61" s="18"/>
      <c r="L61" s="37">
        <f t="shared" si="19"/>
        <v>59.633486817845409</v>
      </c>
      <c r="M61" s="146">
        <f>Lab_reports!O63</f>
        <v>72.222222222222229</v>
      </c>
      <c r="N61" s="146">
        <v>78</v>
      </c>
      <c r="O61" s="146">
        <v>85</v>
      </c>
      <c r="P61" s="37">
        <f t="shared" si="20"/>
        <v>68.072298964478264</v>
      </c>
      <c r="Q61" s="35" t="str">
        <f t="shared" si="21"/>
        <v>D</v>
      </c>
      <c r="R61" s="35" t="s">
        <v>12</v>
      </c>
      <c r="S61" s="16"/>
      <c r="T61" s="16"/>
      <c r="U61" s="16"/>
      <c r="W61" s="16"/>
      <c r="X61" s="16"/>
      <c r="AA61" s="16">
        <f t="shared" si="8"/>
        <v>1</v>
      </c>
      <c r="AC61" s="36"/>
      <c r="AD61" s="36"/>
      <c r="AE61" s="36"/>
    </row>
    <row r="62" spans="1:31" x14ac:dyDescent="0.2">
      <c r="A62" s="143">
        <v>34398</v>
      </c>
      <c r="B62" s="144">
        <v>30</v>
      </c>
      <c r="C62" s="111" t="s">
        <v>184</v>
      </c>
      <c r="D62" s="97">
        <v>482619</v>
      </c>
      <c r="E62" s="34">
        <f>Exams!N62</f>
        <v>29.478682059234583</v>
      </c>
      <c r="F62" s="34">
        <f>Exams!S62</f>
        <v>21.495170648831998</v>
      </c>
      <c r="G62" s="18"/>
      <c r="H62" s="18"/>
      <c r="I62" s="18"/>
      <c r="J62" s="18"/>
      <c r="K62" s="18"/>
      <c r="L62" s="37">
        <f t="shared" si="19"/>
        <v>25.48692635403329</v>
      </c>
      <c r="M62" s="146">
        <f>Lab_reports!O64</f>
        <v>66.666666666666671</v>
      </c>
      <c r="N62" s="146">
        <v>78</v>
      </c>
      <c r="O62" s="146">
        <v>85</v>
      </c>
      <c r="P62" s="37">
        <f t="shared" si="20"/>
        <v>49.61012984368331</v>
      </c>
      <c r="Q62" s="35" t="str">
        <f t="shared" si="21"/>
        <v>F</v>
      </c>
      <c r="R62" s="35" t="s">
        <v>13</v>
      </c>
      <c r="S62" s="1"/>
      <c r="T62" s="1"/>
      <c r="U62" s="1"/>
      <c r="W62" s="1"/>
      <c r="X62" s="1"/>
      <c r="AA62" s="33">
        <f t="shared" si="8"/>
        <v>0</v>
      </c>
      <c r="AC62" s="36"/>
      <c r="AD62" s="36"/>
      <c r="AE62" s="36"/>
    </row>
    <row r="63" spans="1:31" x14ac:dyDescent="0.2">
      <c r="A63" s="119">
        <v>34398</v>
      </c>
      <c r="B63" s="119">
        <v>31</v>
      </c>
      <c r="C63" s="136" t="s">
        <v>185</v>
      </c>
      <c r="D63" s="97">
        <v>28543</v>
      </c>
      <c r="E63" s="34" t="str">
        <f>Exams!N63</f>
        <v/>
      </c>
      <c r="F63" s="34" t="str">
        <f>Exams!S63</f>
        <v/>
      </c>
      <c r="G63" s="18"/>
      <c r="H63" s="18"/>
      <c r="I63" s="18"/>
      <c r="J63" s="18"/>
      <c r="K63" s="18"/>
      <c r="L63" s="37"/>
      <c r="M63" s="146"/>
      <c r="N63" s="146"/>
      <c r="O63" s="146"/>
      <c r="P63" s="37"/>
      <c r="Q63" s="35" t="s">
        <v>97</v>
      </c>
      <c r="R63" s="35" t="s">
        <v>97</v>
      </c>
      <c r="S63" s="1"/>
      <c r="T63" s="1"/>
      <c r="U63" s="1"/>
      <c r="W63" s="1"/>
      <c r="X63" s="1"/>
      <c r="AA63" s="33" t="str">
        <f t="shared" si="8"/>
        <v/>
      </c>
      <c r="AC63" s="36">
        <f>MIN(E63:K63)</f>
        <v>0</v>
      </c>
      <c r="AD63" s="36">
        <f>MAX(E63:K63)</f>
        <v>0</v>
      </c>
      <c r="AE63" s="36">
        <f>AD63-AC63</f>
        <v>0</v>
      </c>
    </row>
    <row r="64" spans="1:31" x14ac:dyDescent="0.2">
      <c r="P64" s="20"/>
    </row>
    <row r="65" spans="1:25" x14ac:dyDescent="0.2">
      <c r="E65" s="36">
        <f>AVERAGE(E2:E63)</f>
        <v>62.361188296208589</v>
      </c>
      <c r="F65" s="36">
        <f>AVERAGE(F2:F63)</f>
        <v>59.628621490824983</v>
      </c>
      <c r="G65" s="36"/>
      <c r="H65" s="36"/>
      <c r="I65" s="36"/>
      <c r="J65" s="36"/>
      <c r="K65" s="36"/>
      <c r="L65" s="62">
        <f>AVERAGE(L2:L63)</f>
        <v>60.91490380459215</v>
      </c>
      <c r="M65" s="62">
        <f>AVERAGE(M2:M63)</f>
        <v>69.848484848484858</v>
      </c>
      <c r="N65" s="62">
        <f>AVERAGE(N2:N63)</f>
        <v>78</v>
      </c>
      <c r="O65" s="62">
        <f>AVERAGE(O2:O63)</f>
        <v>85.145454545454541</v>
      </c>
      <c r="P65" s="62">
        <f>AVERAGE(P2:P63)</f>
        <v>68.134118568962748</v>
      </c>
      <c r="Q65" s="71">
        <f>AVERAGE(AA2:AA63)</f>
        <v>1.5789473684210527</v>
      </c>
      <c r="Y65" s="71">
        <f>AVERAGE(AA2:AA63)</f>
        <v>1.5789473684210527</v>
      </c>
    </row>
    <row r="66" spans="1:25" x14ac:dyDescent="0.2">
      <c r="J66" s="21"/>
      <c r="M66" s="20"/>
    </row>
    <row r="67" spans="1:25" x14ac:dyDescent="0.2">
      <c r="J67" s="21"/>
      <c r="M67" s="168" t="s">
        <v>24</v>
      </c>
      <c r="N67" s="169"/>
    </row>
    <row r="68" spans="1:25" x14ac:dyDescent="0.2">
      <c r="J68" s="21"/>
      <c r="M68" s="16">
        <v>0</v>
      </c>
      <c r="N68" s="16" t="s">
        <v>13</v>
      </c>
    </row>
    <row r="69" spans="1:25" x14ac:dyDescent="0.2">
      <c r="J69" s="21"/>
      <c r="M69" s="16">
        <v>59</v>
      </c>
      <c r="N69" s="16" t="s">
        <v>8</v>
      </c>
    </row>
    <row r="70" spans="1:25" x14ac:dyDescent="0.2">
      <c r="J70" s="21"/>
      <c r="M70" s="16">
        <v>69</v>
      </c>
      <c r="N70" s="16" t="s">
        <v>12</v>
      </c>
    </row>
    <row r="71" spans="1:25" x14ac:dyDescent="0.2">
      <c r="J71" s="21"/>
      <c r="M71" s="16">
        <v>79</v>
      </c>
      <c r="N71" s="16" t="s">
        <v>7</v>
      </c>
    </row>
    <row r="72" spans="1:25" x14ac:dyDescent="0.2">
      <c r="J72" s="21"/>
      <c r="M72" s="16">
        <v>89</v>
      </c>
      <c r="N72" s="16" t="s">
        <v>5</v>
      </c>
    </row>
    <row r="73" spans="1:25" x14ac:dyDescent="0.2">
      <c r="J73" s="21"/>
      <c r="M73" s="20"/>
    </row>
    <row r="76" spans="1:25" x14ac:dyDescent="0.2">
      <c r="A76" s="16" t="s">
        <v>3</v>
      </c>
      <c r="B76" s="16" t="s">
        <v>0</v>
      </c>
      <c r="C76" s="26" t="s">
        <v>1</v>
      </c>
      <c r="D76" s="16" t="s">
        <v>2</v>
      </c>
      <c r="E76" s="16" t="s">
        <v>10</v>
      </c>
      <c r="F76" s="16" t="s">
        <v>11</v>
      </c>
      <c r="G76" s="16" t="s">
        <v>14</v>
      </c>
      <c r="H76" s="16" t="s">
        <v>15</v>
      </c>
      <c r="I76" s="16" t="s">
        <v>16</v>
      </c>
      <c r="J76" s="51" t="s">
        <v>17</v>
      </c>
      <c r="K76" s="51" t="s">
        <v>23</v>
      </c>
      <c r="L76" s="16" t="s">
        <v>18</v>
      </c>
      <c r="M76" s="52" t="s">
        <v>19</v>
      </c>
      <c r="N76" s="52" t="s">
        <v>45</v>
      </c>
      <c r="O76" s="53" t="s">
        <v>49</v>
      </c>
      <c r="P76" s="53" t="s">
        <v>20</v>
      </c>
      <c r="Q76" s="152" t="s">
        <v>64</v>
      </c>
      <c r="R76" s="152" t="s">
        <v>29</v>
      </c>
    </row>
    <row r="77" spans="1:25" x14ac:dyDescent="0.2">
      <c r="A77" s="152">
        <v>34398</v>
      </c>
      <c r="B77" s="152">
        <v>27</v>
      </c>
      <c r="C77" s="112" t="s">
        <v>249</v>
      </c>
      <c r="D77" s="97">
        <v>540215</v>
      </c>
      <c r="E77" s="34">
        <v>94.909980280665479</v>
      </c>
      <c r="F77" s="34">
        <v>96.563804458797179</v>
      </c>
      <c r="G77" s="18"/>
      <c r="H77" s="18"/>
      <c r="I77" s="18"/>
      <c r="J77" s="18"/>
      <c r="K77" s="18"/>
      <c r="L77" s="37">
        <v>95.736892369731322</v>
      </c>
      <c r="M77" s="146">
        <v>98.8888888888889</v>
      </c>
      <c r="N77" s="146">
        <v>78</v>
      </c>
      <c r="O77" s="146">
        <v>85</v>
      </c>
      <c r="P77" s="37">
        <v>92.790668407087892</v>
      </c>
      <c r="Q77" s="35" t="s">
        <v>5</v>
      </c>
      <c r="R77" s="35" t="s">
        <v>5</v>
      </c>
    </row>
    <row r="78" spans="1:25" x14ac:dyDescent="0.2">
      <c r="A78" s="152">
        <v>34397</v>
      </c>
      <c r="B78" s="116">
        <v>28</v>
      </c>
      <c r="C78" s="114" t="s">
        <v>149</v>
      </c>
      <c r="D78" s="113">
        <v>439574</v>
      </c>
      <c r="E78" s="34">
        <v>97.805716692512405</v>
      </c>
      <c r="F78" s="34">
        <v>98.9</v>
      </c>
      <c r="G78" s="18"/>
      <c r="H78" s="18"/>
      <c r="I78" s="18"/>
      <c r="J78" s="18"/>
      <c r="K78" s="18"/>
      <c r="L78" s="37">
        <v>98.352858346256198</v>
      </c>
      <c r="M78" s="146">
        <v>91.1111111111111</v>
      </c>
      <c r="N78" s="146">
        <v>78</v>
      </c>
      <c r="O78" s="146">
        <v>85</v>
      </c>
      <c r="P78" s="37">
        <v>92.154206950905873</v>
      </c>
      <c r="Q78" s="35" t="s">
        <v>5</v>
      </c>
      <c r="R78" s="35" t="s">
        <v>5</v>
      </c>
    </row>
    <row r="79" spans="1:25" x14ac:dyDescent="0.2">
      <c r="A79" s="152">
        <v>34397</v>
      </c>
      <c r="B79" s="51">
        <v>25</v>
      </c>
      <c r="C79" s="98" t="s">
        <v>219</v>
      </c>
      <c r="D79" s="97">
        <v>430089</v>
      </c>
      <c r="E79" s="34">
        <v>91.962112074742024</v>
      </c>
      <c r="F79" s="34">
        <v>89.49212156365553</v>
      </c>
      <c r="G79" s="18"/>
      <c r="H79" s="18"/>
      <c r="I79" s="18"/>
      <c r="J79" s="18"/>
      <c r="K79" s="18"/>
      <c r="L79" s="37">
        <v>90.727116819198784</v>
      </c>
      <c r="M79" s="146">
        <v>87.777777777777771</v>
      </c>
      <c r="N79" s="146">
        <v>78</v>
      </c>
      <c r="O79" s="146">
        <v>85</v>
      </c>
      <c r="P79" s="37">
        <v>87.508002854043838</v>
      </c>
      <c r="Q79" s="35" t="s">
        <v>7</v>
      </c>
      <c r="R79" s="35" t="s">
        <v>7</v>
      </c>
    </row>
    <row r="80" spans="1:25" x14ac:dyDescent="0.2">
      <c r="A80" s="152">
        <v>34397</v>
      </c>
      <c r="B80" s="51">
        <v>21</v>
      </c>
      <c r="C80" s="114" t="s">
        <v>141</v>
      </c>
      <c r="D80" s="113">
        <v>282194</v>
      </c>
      <c r="E80" s="34">
        <v>90.014243868818554</v>
      </c>
      <c r="F80" s="34">
        <v>75.348755773372247</v>
      </c>
      <c r="G80" s="18"/>
      <c r="H80" s="18"/>
      <c r="I80" s="18"/>
      <c r="J80" s="18"/>
      <c r="K80" s="18"/>
      <c r="L80" s="37">
        <v>82.6814998210954</v>
      </c>
      <c r="M80" s="146">
        <v>100</v>
      </c>
      <c r="N80" s="146">
        <v>78</v>
      </c>
      <c r="O80" s="146">
        <v>85</v>
      </c>
      <c r="P80" s="37">
        <v>86.540749910547703</v>
      </c>
      <c r="Q80" s="35" t="s">
        <v>7</v>
      </c>
      <c r="R80" s="35" t="s">
        <v>5</v>
      </c>
    </row>
    <row r="81" spans="1:18" x14ac:dyDescent="0.2">
      <c r="A81" s="152">
        <v>34397</v>
      </c>
      <c r="B81" s="116">
        <v>12</v>
      </c>
      <c r="C81" s="114" t="s">
        <v>136</v>
      </c>
      <c r="D81" s="113">
        <v>372586</v>
      </c>
      <c r="E81" s="34">
        <v>94.909980280665479</v>
      </c>
      <c r="F81" s="34">
        <v>91.668023992929889</v>
      </c>
      <c r="G81" s="18"/>
      <c r="H81" s="18"/>
      <c r="I81" s="18"/>
      <c r="J81" s="18"/>
      <c r="K81" s="18"/>
      <c r="L81" s="37">
        <v>93.289002136797677</v>
      </c>
      <c r="M81" s="146">
        <v>77.777777777777786</v>
      </c>
      <c r="N81" s="146">
        <v>78</v>
      </c>
      <c r="O81" s="146">
        <v>85</v>
      </c>
      <c r="P81" s="37">
        <v>86.288945512843284</v>
      </c>
      <c r="Q81" s="35" t="s">
        <v>7</v>
      </c>
      <c r="R81" s="35" t="s">
        <v>7</v>
      </c>
    </row>
    <row r="82" spans="1:18" x14ac:dyDescent="0.2">
      <c r="A82" s="152">
        <v>34398</v>
      </c>
      <c r="B82" s="152">
        <v>18</v>
      </c>
      <c r="C82" s="111" t="s">
        <v>173</v>
      </c>
      <c r="D82" s="97">
        <v>511707</v>
      </c>
      <c r="E82" s="34">
        <v>92.436046177703759</v>
      </c>
      <c r="F82" s="34">
        <v>92.211999600248475</v>
      </c>
      <c r="G82" s="18"/>
      <c r="H82" s="18"/>
      <c r="I82" s="18"/>
      <c r="J82" s="18"/>
      <c r="K82" s="18"/>
      <c r="L82" s="37">
        <v>92.324022888976117</v>
      </c>
      <c r="M82" s="146">
        <v>77.777777777777786</v>
      </c>
      <c r="N82" s="146">
        <v>78</v>
      </c>
      <c r="O82" s="146">
        <v>85</v>
      </c>
      <c r="P82" s="37">
        <v>85.806455888932504</v>
      </c>
      <c r="Q82" s="35" t="s">
        <v>7</v>
      </c>
      <c r="R82" s="35" t="s">
        <v>7</v>
      </c>
    </row>
    <row r="83" spans="1:18" x14ac:dyDescent="0.2">
      <c r="A83" s="152">
        <v>34397</v>
      </c>
      <c r="B83" s="51">
        <v>27</v>
      </c>
      <c r="C83" s="114" t="s">
        <v>148</v>
      </c>
      <c r="D83" s="113">
        <v>77868</v>
      </c>
      <c r="E83" s="34">
        <v>81.696705148086465</v>
      </c>
      <c r="F83" s="34">
        <v>82.420438668513881</v>
      </c>
      <c r="G83" s="18"/>
      <c r="H83" s="18"/>
      <c r="I83" s="18"/>
      <c r="J83" s="18"/>
      <c r="K83" s="18"/>
      <c r="L83" s="37">
        <v>82.058571908300166</v>
      </c>
      <c r="M83" s="146">
        <v>88.888888888888886</v>
      </c>
      <c r="N83" s="146">
        <v>78</v>
      </c>
      <c r="O83" s="146">
        <v>85</v>
      </c>
      <c r="P83" s="37">
        <v>83.4515081763723</v>
      </c>
      <c r="Q83" s="35" t="s">
        <v>7</v>
      </c>
      <c r="R83" s="35" t="s">
        <v>7</v>
      </c>
    </row>
    <row r="84" spans="1:18" x14ac:dyDescent="0.2">
      <c r="A84" s="152">
        <v>34397</v>
      </c>
      <c r="B84" s="116">
        <v>22</v>
      </c>
      <c r="C84" s="114" t="s">
        <v>142</v>
      </c>
      <c r="D84" s="113">
        <v>518922</v>
      </c>
      <c r="E84" s="34">
        <v>88.540309765856833</v>
      </c>
      <c r="F84" s="34">
        <v>80.244536239239523</v>
      </c>
      <c r="G84" s="18"/>
      <c r="H84" s="18"/>
      <c r="I84" s="18"/>
      <c r="J84" s="18"/>
      <c r="K84" s="18"/>
      <c r="L84" s="37">
        <v>84.392423002548185</v>
      </c>
      <c r="M84" s="146">
        <v>83.333333333333343</v>
      </c>
      <c r="N84" s="146">
        <v>78</v>
      </c>
      <c r="O84" s="146">
        <v>85</v>
      </c>
      <c r="P84" s="37">
        <v>83.229544834607424</v>
      </c>
      <c r="Q84" s="35" t="s">
        <v>7</v>
      </c>
      <c r="R84" s="35" t="s">
        <v>7</v>
      </c>
    </row>
    <row r="85" spans="1:18" x14ac:dyDescent="0.2">
      <c r="A85" s="152">
        <v>34398</v>
      </c>
      <c r="B85" s="152">
        <v>5</v>
      </c>
      <c r="C85" s="112" t="s">
        <v>247</v>
      </c>
      <c r="D85" s="97">
        <v>600890</v>
      </c>
      <c r="E85" s="34">
        <v>78.644573354009921</v>
      </c>
      <c r="F85" s="34">
        <v>70.452975307504943</v>
      </c>
      <c r="G85" s="18"/>
      <c r="H85" s="18"/>
      <c r="I85" s="18"/>
      <c r="J85" s="18"/>
      <c r="K85" s="18"/>
      <c r="L85" s="37">
        <v>74.548774330757425</v>
      </c>
      <c r="M85" s="146">
        <v>96.666666666666686</v>
      </c>
      <c r="N85" s="146">
        <v>78</v>
      </c>
      <c r="O85" s="146">
        <v>85</v>
      </c>
      <c r="P85" s="37">
        <v>81.641053832045387</v>
      </c>
      <c r="Q85" s="35" t="s">
        <v>7</v>
      </c>
      <c r="R85" s="35" t="s">
        <v>7</v>
      </c>
    </row>
    <row r="86" spans="1:18" x14ac:dyDescent="0.2">
      <c r="A86" s="152">
        <v>34398</v>
      </c>
      <c r="B86" s="152">
        <v>3</v>
      </c>
      <c r="C86" s="111" t="s">
        <v>161</v>
      </c>
      <c r="D86" s="97">
        <v>385086</v>
      </c>
      <c r="E86" s="34">
        <v>81.22277104512473</v>
      </c>
      <c r="F86" s="34">
        <v>69.908999700186342</v>
      </c>
      <c r="G86" s="18"/>
      <c r="H86" s="18"/>
      <c r="I86" s="18"/>
      <c r="J86" s="18"/>
      <c r="K86" s="18"/>
      <c r="L86" s="37">
        <v>75.565885372655544</v>
      </c>
      <c r="M86" s="146">
        <v>88.888888888888886</v>
      </c>
      <c r="N86" s="146">
        <v>78</v>
      </c>
      <c r="O86" s="146">
        <v>85</v>
      </c>
      <c r="P86" s="37">
        <v>80.205164908549989</v>
      </c>
      <c r="Q86" s="35" t="s">
        <v>7</v>
      </c>
      <c r="R86" s="35" t="s">
        <v>7</v>
      </c>
    </row>
    <row r="87" spans="1:18" x14ac:dyDescent="0.2">
      <c r="A87" s="152">
        <v>34398</v>
      </c>
      <c r="B87" s="152">
        <v>15</v>
      </c>
      <c r="C87" s="98" t="s">
        <v>93</v>
      </c>
      <c r="D87" s="97">
        <v>486291</v>
      </c>
      <c r="E87" s="34">
        <v>70.85310053031607</v>
      </c>
      <c r="F87" s="34">
        <v>76.436706988009419</v>
      </c>
      <c r="G87" s="18"/>
      <c r="H87" s="18"/>
      <c r="I87" s="18"/>
      <c r="J87" s="18"/>
      <c r="K87" s="18"/>
      <c r="L87" s="37">
        <v>73.644903759162744</v>
      </c>
      <c r="M87" s="146">
        <v>92.222222222222214</v>
      </c>
      <c r="N87" s="146">
        <v>78</v>
      </c>
      <c r="O87" s="146">
        <v>85</v>
      </c>
      <c r="P87" s="37">
        <v>80.078007435136925</v>
      </c>
      <c r="Q87" s="35" t="s">
        <v>7</v>
      </c>
      <c r="R87" s="35" t="s">
        <v>12</v>
      </c>
    </row>
    <row r="88" spans="1:18" x14ac:dyDescent="0.2">
      <c r="A88" s="152">
        <v>34398</v>
      </c>
      <c r="B88" s="152">
        <v>26</v>
      </c>
      <c r="C88" s="111" t="s">
        <v>181</v>
      </c>
      <c r="D88" s="97">
        <v>433936</v>
      </c>
      <c r="E88" s="34">
        <v>61.905232324392635</v>
      </c>
      <c r="F88" s="34">
        <v>69.908999700186342</v>
      </c>
      <c r="G88" s="18"/>
      <c r="H88" s="18"/>
      <c r="I88" s="18"/>
      <c r="J88" s="18"/>
      <c r="K88" s="18"/>
      <c r="L88" s="37">
        <v>65.907116012289492</v>
      </c>
      <c r="M88" s="146">
        <v>93.333333333333343</v>
      </c>
      <c r="N88" s="146">
        <v>78</v>
      </c>
      <c r="O88" s="146">
        <v>85</v>
      </c>
      <c r="P88" s="37">
        <v>76.486891339478078</v>
      </c>
      <c r="Q88" s="35" t="s">
        <v>12</v>
      </c>
      <c r="R88" s="35" t="s">
        <v>12</v>
      </c>
    </row>
    <row r="89" spans="1:18" x14ac:dyDescent="0.2">
      <c r="A89" s="152">
        <v>34398</v>
      </c>
      <c r="B89" s="152">
        <v>14</v>
      </c>
      <c r="C89" s="111" t="s">
        <v>169</v>
      </c>
      <c r="D89" s="97">
        <v>150857</v>
      </c>
      <c r="E89" s="34">
        <v>51.587693603660526</v>
      </c>
      <c r="F89" s="34">
        <v>84.052365490469654</v>
      </c>
      <c r="G89" s="18"/>
      <c r="H89" s="18"/>
      <c r="I89" s="18"/>
      <c r="J89" s="18"/>
      <c r="K89" s="18"/>
      <c r="L89" s="37">
        <v>67.82002954706509</v>
      </c>
      <c r="M89" s="146">
        <v>87.777777777777786</v>
      </c>
      <c r="N89" s="146">
        <v>78</v>
      </c>
      <c r="O89" s="146">
        <v>85</v>
      </c>
      <c r="P89" s="37">
        <v>76.054459217976998</v>
      </c>
      <c r="Q89" s="35" t="s">
        <v>12</v>
      </c>
      <c r="R89" s="35" t="s">
        <v>8</v>
      </c>
    </row>
    <row r="90" spans="1:18" x14ac:dyDescent="0.2">
      <c r="A90" s="152">
        <v>34398</v>
      </c>
      <c r="B90" s="152">
        <v>24</v>
      </c>
      <c r="C90" s="111" t="s">
        <v>179</v>
      </c>
      <c r="D90" s="97">
        <v>513075</v>
      </c>
      <c r="E90" s="34">
        <v>82.696705148086465</v>
      </c>
      <c r="F90" s="34">
        <v>72.084902129460716</v>
      </c>
      <c r="G90" s="18"/>
      <c r="H90" s="18"/>
      <c r="I90" s="18"/>
      <c r="J90" s="18"/>
      <c r="K90" s="18"/>
      <c r="L90" s="37">
        <v>77.39080363877359</v>
      </c>
      <c r="M90" s="146">
        <v>66.666666666666671</v>
      </c>
      <c r="N90" s="146">
        <v>78</v>
      </c>
      <c r="O90" s="146">
        <v>85</v>
      </c>
      <c r="P90" s="37">
        <v>75.562068486053462</v>
      </c>
      <c r="Q90" s="35" t="s">
        <v>12</v>
      </c>
      <c r="R90" s="35" t="s">
        <v>12</v>
      </c>
    </row>
    <row r="91" spans="1:18" x14ac:dyDescent="0.2">
      <c r="A91" s="152">
        <v>34398</v>
      </c>
      <c r="B91" s="152">
        <v>25</v>
      </c>
      <c r="C91" s="111" t="s">
        <v>180</v>
      </c>
      <c r="D91" s="97">
        <v>484016</v>
      </c>
      <c r="E91" s="34">
        <v>76.644573354009921</v>
      </c>
      <c r="F91" s="34">
        <v>65.013219234319067</v>
      </c>
      <c r="G91" s="18"/>
      <c r="H91" s="18"/>
      <c r="I91" s="18"/>
      <c r="J91" s="34"/>
      <c r="K91" s="18"/>
      <c r="L91" s="37">
        <v>70.828896294164494</v>
      </c>
      <c r="M91" s="146">
        <v>77.777777777777786</v>
      </c>
      <c r="N91" s="146">
        <v>78</v>
      </c>
      <c r="O91" s="146">
        <v>85</v>
      </c>
      <c r="P91" s="37">
        <v>75.0588925915267</v>
      </c>
      <c r="Q91" s="35" t="s">
        <v>12</v>
      </c>
      <c r="R91" s="35" t="s">
        <v>12</v>
      </c>
    </row>
    <row r="92" spans="1:18" x14ac:dyDescent="0.2">
      <c r="A92" s="152">
        <v>34397</v>
      </c>
      <c r="B92" s="51">
        <v>19</v>
      </c>
      <c r="C92" s="112" t="s">
        <v>244</v>
      </c>
      <c r="D92" s="113">
        <v>343245</v>
      </c>
      <c r="E92" s="34">
        <v>75.274902839201275</v>
      </c>
      <c r="F92" s="34">
        <v>53.045755873310114</v>
      </c>
      <c r="G92" s="18"/>
      <c r="H92" s="18"/>
      <c r="I92" s="18"/>
      <c r="J92" s="18"/>
      <c r="K92" s="18"/>
      <c r="L92" s="37">
        <v>64.160329356255687</v>
      </c>
      <c r="M92" s="146">
        <v>83.333333333333343</v>
      </c>
      <c r="N92" s="146">
        <v>78</v>
      </c>
      <c r="O92" s="146">
        <v>85</v>
      </c>
      <c r="P92" s="37">
        <v>73.113498011461175</v>
      </c>
      <c r="Q92" s="35" t="s">
        <v>12</v>
      </c>
      <c r="R92" s="35" t="s">
        <v>12</v>
      </c>
    </row>
    <row r="93" spans="1:18" x14ac:dyDescent="0.2">
      <c r="A93" s="152">
        <v>34398</v>
      </c>
      <c r="B93" s="152">
        <v>23</v>
      </c>
      <c r="C93" s="111" t="s">
        <v>178</v>
      </c>
      <c r="D93" s="97">
        <v>524322</v>
      </c>
      <c r="E93" s="34">
        <v>71.274902839201275</v>
      </c>
      <c r="F93" s="34">
        <v>59.02948755381459</v>
      </c>
      <c r="G93" s="18"/>
      <c r="H93" s="18"/>
      <c r="I93" s="18"/>
      <c r="J93" s="18"/>
      <c r="K93" s="18"/>
      <c r="L93" s="37">
        <v>65.152195196507932</v>
      </c>
      <c r="M93" s="146">
        <v>77.777777777777786</v>
      </c>
      <c r="N93" s="146">
        <v>78</v>
      </c>
      <c r="O93" s="146">
        <v>85</v>
      </c>
      <c r="P93" s="37">
        <v>72.220542042698412</v>
      </c>
      <c r="Q93" s="35" t="s">
        <v>12</v>
      </c>
      <c r="R93" s="35" t="s">
        <v>12</v>
      </c>
    </row>
    <row r="94" spans="1:18" x14ac:dyDescent="0.2">
      <c r="A94" s="152">
        <v>34398</v>
      </c>
      <c r="B94" s="152">
        <v>11</v>
      </c>
      <c r="C94" s="111" t="s">
        <v>167</v>
      </c>
      <c r="D94" s="97">
        <v>367876</v>
      </c>
      <c r="E94" s="34">
        <v>57.483430015507437</v>
      </c>
      <c r="F94" s="34">
        <v>63.92526801968188</v>
      </c>
      <c r="G94" s="18"/>
      <c r="H94" s="18"/>
      <c r="I94" s="18"/>
      <c r="J94" s="18"/>
      <c r="K94" s="18"/>
      <c r="L94" s="37">
        <v>60.704349017594659</v>
      </c>
      <c r="M94" s="146">
        <v>86.666666666666671</v>
      </c>
      <c r="N94" s="146">
        <v>78</v>
      </c>
      <c r="O94" s="146">
        <v>85</v>
      </c>
      <c r="P94" s="37">
        <v>72.218841175463993</v>
      </c>
      <c r="Q94" s="35" t="s">
        <v>12</v>
      </c>
      <c r="R94" s="35" t="s">
        <v>8</v>
      </c>
    </row>
    <row r="95" spans="1:18" x14ac:dyDescent="0.2">
      <c r="A95" s="152">
        <v>34398</v>
      </c>
      <c r="B95" s="152">
        <v>20</v>
      </c>
      <c r="C95" s="111" t="s">
        <v>175</v>
      </c>
      <c r="D95" s="97">
        <v>301808</v>
      </c>
      <c r="E95" s="34">
        <v>63.483430015507437</v>
      </c>
      <c r="F95" s="34">
        <v>62.293341197726122</v>
      </c>
      <c r="G95" s="18"/>
      <c r="H95" s="18"/>
      <c r="I95" s="18"/>
      <c r="J95" s="34"/>
      <c r="K95" s="18"/>
      <c r="L95" s="37">
        <v>62.888385606616779</v>
      </c>
      <c r="M95" s="146">
        <v>78.888888888888886</v>
      </c>
      <c r="N95" s="146">
        <v>78</v>
      </c>
      <c r="O95" s="146">
        <v>85</v>
      </c>
      <c r="P95" s="37">
        <v>71.366415025530614</v>
      </c>
      <c r="Q95" s="35" t="s">
        <v>12</v>
      </c>
      <c r="R95" s="35" t="s">
        <v>12</v>
      </c>
    </row>
    <row r="96" spans="1:18" x14ac:dyDescent="0.2">
      <c r="A96" s="152">
        <v>34397</v>
      </c>
      <c r="B96" s="116">
        <v>24</v>
      </c>
      <c r="C96" s="114" t="s">
        <v>144</v>
      </c>
      <c r="D96" s="113">
        <v>514150</v>
      </c>
      <c r="E96" s="34">
        <v>71.274902839201275</v>
      </c>
      <c r="F96" s="34">
        <v>45.974072978168472</v>
      </c>
      <c r="G96" s="18"/>
      <c r="H96" s="18"/>
      <c r="I96" s="18"/>
      <c r="J96" s="18"/>
      <c r="K96" s="18"/>
      <c r="L96" s="37">
        <v>58.62448790868487</v>
      </c>
      <c r="M96" s="146">
        <v>85.555555555555557</v>
      </c>
      <c r="N96" s="146">
        <v>78</v>
      </c>
      <c r="O96" s="146">
        <v>85</v>
      </c>
      <c r="P96" s="37">
        <v>70.901132843231323</v>
      </c>
      <c r="Q96" s="35" t="s">
        <v>8</v>
      </c>
      <c r="R96" s="35" t="s">
        <v>12</v>
      </c>
    </row>
    <row r="97" spans="1:18" x14ac:dyDescent="0.2">
      <c r="A97" s="152">
        <v>34397</v>
      </c>
      <c r="B97" s="51">
        <v>7</v>
      </c>
      <c r="C97" s="98" t="s">
        <v>204</v>
      </c>
      <c r="D97" s="97">
        <v>368409</v>
      </c>
      <c r="E97" s="34">
        <v>64.431298221430893</v>
      </c>
      <c r="F97" s="34">
        <v>53.045755873310114</v>
      </c>
      <c r="G97" s="18"/>
      <c r="H97" s="18"/>
      <c r="I97" s="18"/>
      <c r="J97" s="18"/>
      <c r="K97" s="18"/>
      <c r="L97" s="37">
        <v>58.738527047370503</v>
      </c>
      <c r="M97" s="146">
        <v>83.333333333333343</v>
      </c>
      <c r="N97" s="146">
        <v>78</v>
      </c>
      <c r="O97" s="146">
        <v>85</v>
      </c>
      <c r="P97" s="37">
        <v>70.402596857018594</v>
      </c>
      <c r="Q97" s="35" t="s">
        <v>8</v>
      </c>
      <c r="R97" s="35" t="s">
        <v>12</v>
      </c>
    </row>
    <row r="98" spans="1:18" x14ac:dyDescent="0.2">
      <c r="A98" s="152">
        <v>34398</v>
      </c>
      <c r="B98" s="152">
        <v>10</v>
      </c>
      <c r="C98" s="111" t="s">
        <v>166</v>
      </c>
      <c r="D98" s="97">
        <v>365779</v>
      </c>
      <c r="E98" s="34">
        <v>60.535561809583989</v>
      </c>
      <c r="F98" s="34">
        <v>62.293341197726122</v>
      </c>
      <c r="G98" s="18"/>
      <c r="H98" s="18"/>
      <c r="I98" s="18"/>
      <c r="J98" s="34"/>
      <c r="K98" s="18"/>
      <c r="L98" s="37">
        <v>61.414451503655059</v>
      </c>
      <c r="M98" s="146">
        <v>75</v>
      </c>
      <c r="N98" s="146">
        <v>78</v>
      </c>
      <c r="O98" s="146">
        <v>85</v>
      </c>
      <c r="P98" s="37">
        <v>69.657225751827525</v>
      </c>
      <c r="Q98" s="35" t="s">
        <v>12</v>
      </c>
      <c r="R98" s="35" t="s">
        <v>12</v>
      </c>
    </row>
    <row r="99" spans="1:18" x14ac:dyDescent="0.2">
      <c r="A99" s="152">
        <v>34397</v>
      </c>
      <c r="B99" s="116">
        <v>4</v>
      </c>
      <c r="C99" s="114" t="s">
        <v>133</v>
      </c>
      <c r="D99" s="113">
        <v>571603</v>
      </c>
      <c r="E99" s="34">
        <v>57.587693603660526</v>
      </c>
      <c r="F99" s="34">
        <v>63.381292412363294</v>
      </c>
      <c r="G99" s="18"/>
      <c r="H99" s="18"/>
      <c r="I99" s="18"/>
      <c r="J99" s="18"/>
      <c r="K99" s="18"/>
      <c r="L99" s="37">
        <v>60.48449300801191</v>
      </c>
      <c r="M99" s="146">
        <v>76.111111111111114</v>
      </c>
      <c r="N99" s="146">
        <v>78</v>
      </c>
      <c r="O99" s="146">
        <v>85</v>
      </c>
      <c r="P99" s="37">
        <v>69.470024281783736</v>
      </c>
      <c r="Q99" s="35" t="s">
        <v>12</v>
      </c>
      <c r="R99" s="35" t="s">
        <v>8</v>
      </c>
    </row>
    <row r="100" spans="1:18" x14ac:dyDescent="0.2">
      <c r="A100" s="152">
        <v>34398</v>
      </c>
      <c r="B100" s="152">
        <v>29</v>
      </c>
      <c r="C100" s="111" t="s">
        <v>183</v>
      </c>
      <c r="D100" s="97">
        <v>505869</v>
      </c>
      <c r="E100" s="34">
        <v>62.957364118469165</v>
      </c>
      <c r="F100" s="34">
        <v>56.309609517221645</v>
      </c>
      <c r="G100" s="18"/>
      <c r="H100" s="18"/>
      <c r="I100" s="18"/>
      <c r="J100" s="18"/>
      <c r="K100" s="18"/>
      <c r="L100" s="37">
        <v>59.633486817845409</v>
      </c>
      <c r="M100" s="146">
        <v>72.222222222222229</v>
      </c>
      <c r="N100" s="146">
        <v>78</v>
      </c>
      <c r="O100" s="146">
        <v>85</v>
      </c>
      <c r="P100" s="37">
        <v>68.072298964478264</v>
      </c>
      <c r="Q100" s="35" t="s">
        <v>8</v>
      </c>
      <c r="R100" s="35" t="s">
        <v>12</v>
      </c>
    </row>
    <row r="101" spans="1:18" x14ac:dyDescent="0.2">
      <c r="A101" s="152">
        <v>34398</v>
      </c>
      <c r="B101" s="152">
        <v>6</v>
      </c>
      <c r="C101" s="111" t="s">
        <v>163</v>
      </c>
      <c r="D101" s="97">
        <v>366471</v>
      </c>
      <c r="E101" s="34">
        <v>58.009495912545709</v>
      </c>
      <c r="F101" s="34">
        <v>53.589731480628707</v>
      </c>
      <c r="G101" s="18"/>
      <c r="H101" s="18"/>
      <c r="I101" s="18"/>
      <c r="J101" s="18"/>
      <c r="K101" s="18"/>
      <c r="L101" s="37">
        <v>55.799613696587208</v>
      </c>
      <c r="M101" s="146">
        <v>77.777777777777786</v>
      </c>
      <c r="N101" s="146">
        <v>78</v>
      </c>
      <c r="O101" s="146">
        <v>85</v>
      </c>
      <c r="P101" s="37">
        <v>67.544251292738053</v>
      </c>
      <c r="Q101" s="35" t="s">
        <v>8</v>
      </c>
      <c r="R101" s="35" t="s">
        <v>8</v>
      </c>
    </row>
    <row r="102" spans="1:18" x14ac:dyDescent="0.2">
      <c r="A102" s="152">
        <v>34397</v>
      </c>
      <c r="B102" s="116">
        <v>26</v>
      </c>
      <c r="C102" s="114" t="s">
        <v>145</v>
      </c>
      <c r="D102" s="113">
        <v>433513</v>
      </c>
      <c r="E102" s="34">
        <v>62.009495912545709</v>
      </c>
      <c r="F102" s="34">
        <v>65.013219234319067</v>
      </c>
      <c r="G102" s="18"/>
      <c r="H102" s="18"/>
      <c r="I102" s="18"/>
      <c r="J102" s="18"/>
      <c r="K102" s="18"/>
      <c r="L102" s="37">
        <v>63.511357573432392</v>
      </c>
      <c r="M102" s="146">
        <v>61.111111111111114</v>
      </c>
      <c r="N102" s="146">
        <v>78</v>
      </c>
      <c r="O102" s="146">
        <v>85</v>
      </c>
      <c r="P102" s="37">
        <v>67.233456564493977</v>
      </c>
      <c r="Q102" s="35" t="s">
        <v>8</v>
      </c>
      <c r="R102" s="35" t="s">
        <v>8</v>
      </c>
    </row>
    <row r="103" spans="1:18" x14ac:dyDescent="0.2">
      <c r="A103" s="152">
        <v>34397</v>
      </c>
      <c r="B103" s="116">
        <v>10</v>
      </c>
      <c r="C103" s="111" t="s">
        <v>165</v>
      </c>
      <c r="D103" s="97">
        <v>552182</v>
      </c>
      <c r="E103" s="34">
        <v>50.639825397737063</v>
      </c>
      <c r="F103" s="34">
        <v>64.469243627000481</v>
      </c>
      <c r="G103" s="18"/>
      <c r="H103" s="18"/>
      <c r="I103" s="18"/>
      <c r="J103" s="18"/>
      <c r="K103" s="18"/>
      <c r="L103" s="37">
        <v>57.554534512368775</v>
      </c>
      <c r="M103" s="146">
        <v>70.555555555555557</v>
      </c>
      <c r="N103" s="146">
        <v>78</v>
      </c>
      <c r="O103" s="146">
        <v>85</v>
      </c>
      <c r="P103" s="37">
        <v>66.616156145073276</v>
      </c>
      <c r="Q103" s="35" t="s">
        <v>8</v>
      </c>
      <c r="R103" s="35" t="s">
        <v>8</v>
      </c>
    </row>
    <row r="104" spans="1:18" x14ac:dyDescent="0.2">
      <c r="A104" s="152">
        <v>34397</v>
      </c>
      <c r="B104" s="51">
        <v>23</v>
      </c>
      <c r="C104" s="118" t="s">
        <v>246</v>
      </c>
      <c r="D104" s="113">
        <v>569140</v>
      </c>
      <c r="E104" s="34">
        <v>63.535561809583989</v>
      </c>
      <c r="F104" s="34">
        <v>55.221658302584473</v>
      </c>
      <c r="G104" s="18"/>
      <c r="H104" s="18"/>
      <c r="I104" s="18"/>
      <c r="J104" s="18"/>
      <c r="K104" s="18"/>
      <c r="L104" s="37">
        <v>59.378610056084227</v>
      </c>
      <c r="M104" s="146">
        <v>62.222222222222221</v>
      </c>
      <c r="N104" s="146">
        <v>85</v>
      </c>
      <c r="O104" s="146">
        <v>85</v>
      </c>
      <c r="P104" s="37">
        <v>66.494860583597671</v>
      </c>
      <c r="Q104" s="35" t="s">
        <v>8</v>
      </c>
      <c r="R104" s="35" t="s">
        <v>8</v>
      </c>
    </row>
    <row r="105" spans="1:18" x14ac:dyDescent="0.2">
      <c r="A105" s="152">
        <v>34397</v>
      </c>
      <c r="B105" s="51">
        <v>11</v>
      </c>
      <c r="C105" s="118" t="s">
        <v>241</v>
      </c>
      <c r="D105" s="113">
        <v>503978</v>
      </c>
      <c r="E105" s="34">
        <v>67.957364118469172</v>
      </c>
      <c r="F105" s="34">
        <v>43.79817054889412</v>
      </c>
      <c r="G105" s="18"/>
      <c r="H105" s="18"/>
      <c r="I105" s="18"/>
      <c r="J105" s="18"/>
      <c r="K105" s="18"/>
      <c r="L105" s="37">
        <v>55.877767333681646</v>
      </c>
      <c r="M105" s="146">
        <v>73.333333333333343</v>
      </c>
      <c r="N105" s="146">
        <v>78</v>
      </c>
      <c r="O105" s="146">
        <v>85</v>
      </c>
      <c r="P105" s="37">
        <v>66.472217000174155</v>
      </c>
      <c r="Q105" s="35" t="s">
        <v>8</v>
      </c>
      <c r="R105" s="35" t="s">
        <v>12</v>
      </c>
    </row>
    <row r="106" spans="1:18" x14ac:dyDescent="0.2">
      <c r="A106" s="152">
        <v>34398</v>
      </c>
      <c r="B106" s="152">
        <v>19</v>
      </c>
      <c r="C106" s="111" t="s">
        <v>174</v>
      </c>
      <c r="D106" s="97">
        <v>508635</v>
      </c>
      <c r="E106" s="34">
        <v>58.957364118469165</v>
      </c>
      <c r="F106" s="34">
        <v>69.908999700186342</v>
      </c>
      <c r="G106" s="18"/>
      <c r="H106" s="18"/>
      <c r="I106" s="18"/>
      <c r="J106" s="18"/>
      <c r="K106" s="18"/>
      <c r="L106" s="37">
        <v>64.433181909327757</v>
      </c>
      <c r="M106" s="146">
        <v>55.555555555555557</v>
      </c>
      <c r="N106" s="146">
        <v>78</v>
      </c>
      <c r="O106" s="146">
        <v>85</v>
      </c>
      <c r="P106" s="37">
        <v>66.305479843552774</v>
      </c>
      <c r="Q106" s="35" t="s">
        <v>8</v>
      </c>
      <c r="R106" s="35" t="s">
        <v>8</v>
      </c>
    </row>
    <row r="107" spans="1:18" x14ac:dyDescent="0.2">
      <c r="A107" s="152">
        <v>34397</v>
      </c>
      <c r="B107" s="51">
        <v>1</v>
      </c>
      <c r="C107" s="112" t="s">
        <v>158</v>
      </c>
      <c r="D107" s="113">
        <v>523254</v>
      </c>
      <c r="E107" s="34">
        <v>44.218023088851879</v>
      </c>
      <c r="F107" s="34">
        <v>58.485511946496004</v>
      </c>
      <c r="G107" s="18"/>
      <c r="H107" s="18"/>
      <c r="I107" s="18"/>
      <c r="J107" s="18"/>
      <c r="K107" s="18"/>
      <c r="L107" s="37">
        <v>51.351767517673942</v>
      </c>
      <c r="M107" s="146">
        <v>81.111111111111114</v>
      </c>
      <c r="N107" s="146">
        <v>78</v>
      </c>
      <c r="O107" s="146">
        <v>85</v>
      </c>
      <c r="P107" s="37">
        <v>66.153661536614749</v>
      </c>
      <c r="Q107" s="35" t="s">
        <v>8</v>
      </c>
      <c r="R107" s="35" t="s">
        <v>13</v>
      </c>
    </row>
    <row r="108" spans="1:18" x14ac:dyDescent="0.2">
      <c r="A108" s="152">
        <v>34398</v>
      </c>
      <c r="B108" s="152">
        <v>21</v>
      </c>
      <c r="C108" s="111" t="s">
        <v>176</v>
      </c>
      <c r="D108" s="97">
        <v>506861</v>
      </c>
      <c r="E108" s="34">
        <v>62.957364118469165</v>
      </c>
      <c r="F108" s="34">
        <v>69.908999700186342</v>
      </c>
      <c r="G108" s="18"/>
      <c r="H108" s="18"/>
      <c r="I108" s="18"/>
      <c r="J108" s="18"/>
      <c r="K108" s="18"/>
      <c r="L108" s="37">
        <v>66.433181909327757</v>
      </c>
      <c r="M108" s="146">
        <v>50</v>
      </c>
      <c r="N108" s="146">
        <v>78</v>
      </c>
      <c r="O108" s="146">
        <v>85</v>
      </c>
      <c r="P108" s="37">
        <v>65.916590954663874</v>
      </c>
      <c r="Q108" s="35" t="s">
        <v>8</v>
      </c>
      <c r="R108" s="35" t="s">
        <v>8</v>
      </c>
    </row>
    <row r="109" spans="1:18" x14ac:dyDescent="0.2">
      <c r="A109" s="152">
        <v>34398</v>
      </c>
      <c r="B109" s="152">
        <v>2</v>
      </c>
      <c r="C109" s="111" t="s">
        <v>160</v>
      </c>
      <c r="D109" s="97">
        <v>31288</v>
      </c>
      <c r="E109" s="34">
        <v>48.639825397737063</v>
      </c>
      <c r="F109" s="34">
        <v>57.397560731858817</v>
      </c>
      <c r="G109" s="18"/>
      <c r="H109" s="18"/>
      <c r="I109" s="18"/>
      <c r="J109" s="18"/>
      <c r="K109" s="18"/>
      <c r="L109" s="37">
        <v>53.018693064797944</v>
      </c>
      <c r="M109" s="146">
        <v>75.555555555555557</v>
      </c>
      <c r="N109" s="146">
        <v>78</v>
      </c>
      <c r="O109" s="146">
        <v>85</v>
      </c>
      <c r="P109" s="37">
        <v>65.598235421287868</v>
      </c>
      <c r="Q109" s="35" t="s">
        <v>8</v>
      </c>
      <c r="R109" s="35" t="s">
        <v>8</v>
      </c>
    </row>
    <row r="110" spans="1:18" x14ac:dyDescent="0.2">
      <c r="A110" s="152">
        <v>34397</v>
      </c>
      <c r="B110" s="51">
        <v>31</v>
      </c>
      <c r="C110" s="114" t="s">
        <v>152</v>
      </c>
      <c r="D110" s="113">
        <v>543068</v>
      </c>
      <c r="E110" s="34">
        <v>59.483430015507437</v>
      </c>
      <c r="F110" s="34">
        <v>65.557194841637653</v>
      </c>
      <c r="G110" s="18"/>
      <c r="H110" s="18"/>
      <c r="I110" s="18"/>
      <c r="J110" s="18"/>
      <c r="K110" s="18"/>
      <c r="L110" s="37">
        <v>62.520312428572545</v>
      </c>
      <c r="M110" s="146">
        <v>55.555555555555557</v>
      </c>
      <c r="N110" s="146">
        <v>78</v>
      </c>
      <c r="O110" s="146">
        <v>85</v>
      </c>
      <c r="P110" s="37">
        <v>65.349045103175158</v>
      </c>
      <c r="Q110" s="35" t="s">
        <v>8</v>
      </c>
      <c r="R110" s="35" t="s">
        <v>8</v>
      </c>
    </row>
    <row r="111" spans="1:18" x14ac:dyDescent="0.2">
      <c r="A111" s="152">
        <v>34397</v>
      </c>
      <c r="B111" s="116">
        <v>6</v>
      </c>
      <c r="C111" s="118" t="s">
        <v>239</v>
      </c>
      <c r="D111" s="113">
        <v>550170</v>
      </c>
      <c r="E111" s="34">
        <v>54.113759500698798</v>
      </c>
      <c r="F111" s="34">
        <v>69.36502409286777</v>
      </c>
      <c r="G111" s="18"/>
      <c r="H111" s="18"/>
      <c r="I111" s="18"/>
      <c r="J111" s="18"/>
      <c r="K111" s="18"/>
      <c r="L111" s="37">
        <v>61.739391796783281</v>
      </c>
      <c r="M111" s="146">
        <v>55.555555555555557</v>
      </c>
      <c r="N111" s="146">
        <v>78</v>
      </c>
      <c r="O111" s="146">
        <v>85</v>
      </c>
      <c r="P111" s="37">
        <v>64.958584787280529</v>
      </c>
      <c r="Q111" s="35" t="s">
        <v>8</v>
      </c>
      <c r="R111" s="35" t="s">
        <v>8</v>
      </c>
    </row>
    <row r="112" spans="1:18" x14ac:dyDescent="0.2">
      <c r="A112" s="152">
        <v>34398</v>
      </c>
      <c r="B112" s="152">
        <v>4</v>
      </c>
      <c r="C112" s="111" t="s">
        <v>162</v>
      </c>
      <c r="D112" s="97">
        <v>517041</v>
      </c>
      <c r="E112" s="34">
        <v>48.639825397737063</v>
      </c>
      <c r="F112" s="34">
        <v>49.237926622080003</v>
      </c>
      <c r="G112" s="18"/>
      <c r="H112" s="18"/>
      <c r="I112" s="18"/>
      <c r="J112" s="18"/>
      <c r="K112" s="18"/>
      <c r="L112" s="37">
        <v>48.938876009908533</v>
      </c>
      <c r="M112" s="146">
        <v>78.333333333333329</v>
      </c>
      <c r="N112" s="146">
        <v>78</v>
      </c>
      <c r="O112" s="146">
        <v>85</v>
      </c>
      <c r="P112" s="37">
        <v>64.252771338287602</v>
      </c>
      <c r="Q112" s="35" t="s">
        <v>8</v>
      </c>
      <c r="R112" s="35" t="s">
        <v>8</v>
      </c>
    </row>
    <row r="113" spans="1:18" x14ac:dyDescent="0.2">
      <c r="A113" s="152">
        <v>34397</v>
      </c>
      <c r="B113" s="51">
        <v>15</v>
      </c>
      <c r="C113" s="98" t="s">
        <v>189</v>
      </c>
      <c r="D113" s="97">
        <v>543891</v>
      </c>
      <c r="E113" s="34">
        <v>52.113759500698798</v>
      </c>
      <c r="F113" s="34">
        <v>62.293341197726122</v>
      </c>
      <c r="G113" s="18"/>
      <c r="H113" s="18"/>
      <c r="I113" s="18"/>
      <c r="J113" s="18"/>
      <c r="K113" s="18"/>
      <c r="L113" s="37">
        <v>57.203550349212463</v>
      </c>
      <c r="M113" s="146">
        <v>55.555555555555557</v>
      </c>
      <c r="N113" s="146">
        <v>78</v>
      </c>
      <c r="O113" s="146">
        <v>85</v>
      </c>
      <c r="P113" s="37">
        <v>62.69066406349512</v>
      </c>
      <c r="Q113" s="35" t="s">
        <v>8</v>
      </c>
      <c r="R113" s="35" t="s">
        <v>8</v>
      </c>
    </row>
    <row r="114" spans="1:18" x14ac:dyDescent="0.2">
      <c r="A114" s="152">
        <v>34397</v>
      </c>
      <c r="B114" s="51">
        <v>13</v>
      </c>
      <c r="C114" s="114" t="s">
        <v>138</v>
      </c>
      <c r="D114" s="113">
        <v>521454</v>
      </c>
      <c r="E114" s="34">
        <v>45.6919571918136</v>
      </c>
      <c r="F114" s="34">
        <v>51.957804658672941</v>
      </c>
      <c r="G114" s="18"/>
      <c r="H114" s="18"/>
      <c r="I114" s="18"/>
      <c r="J114" s="18"/>
      <c r="K114" s="18"/>
      <c r="L114" s="37">
        <v>48.824880925243271</v>
      </c>
      <c r="M114" s="146">
        <v>72.222222222222229</v>
      </c>
      <c r="N114" s="146">
        <v>78</v>
      </c>
      <c r="O114" s="146">
        <v>85</v>
      </c>
      <c r="P114" s="37">
        <v>62.667996018177192</v>
      </c>
      <c r="Q114" s="35" t="s">
        <v>8</v>
      </c>
      <c r="R114" s="35" t="s">
        <v>8</v>
      </c>
    </row>
    <row r="115" spans="1:18" x14ac:dyDescent="0.2">
      <c r="A115" s="152">
        <v>34398</v>
      </c>
      <c r="B115" s="152">
        <v>1</v>
      </c>
      <c r="C115" s="111" t="s">
        <v>159</v>
      </c>
      <c r="D115" s="97">
        <v>525137</v>
      </c>
      <c r="E115" s="34">
        <v>46.744088985890144</v>
      </c>
      <c r="F115" s="34">
        <v>48.149975407442824</v>
      </c>
      <c r="G115" s="18"/>
      <c r="H115" s="18"/>
      <c r="I115" s="18"/>
      <c r="J115" s="18"/>
      <c r="K115" s="18"/>
      <c r="L115" s="37">
        <v>47.447032196666484</v>
      </c>
      <c r="M115" s="146">
        <v>72.222222222222229</v>
      </c>
      <c r="N115" s="146">
        <v>78</v>
      </c>
      <c r="O115" s="146">
        <v>85</v>
      </c>
      <c r="P115" s="37">
        <v>61.979071653888795</v>
      </c>
      <c r="Q115" s="35" t="s">
        <v>8</v>
      </c>
      <c r="R115" s="35" t="s">
        <v>8</v>
      </c>
    </row>
    <row r="116" spans="1:18" x14ac:dyDescent="0.2">
      <c r="A116" s="152">
        <v>34397</v>
      </c>
      <c r="B116" s="116">
        <v>20</v>
      </c>
      <c r="C116" s="112" t="s">
        <v>245</v>
      </c>
      <c r="D116" s="113">
        <v>174944</v>
      </c>
      <c r="E116" s="34">
        <v>70.327034633277819</v>
      </c>
      <c r="F116" s="34">
        <v>55.221658302584473</v>
      </c>
      <c r="G116" s="18"/>
      <c r="H116" s="18"/>
      <c r="I116" s="18"/>
      <c r="J116" s="18"/>
      <c r="K116" s="18"/>
      <c r="L116" s="37">
        <v>62.774346467931146</v>
      </c>
      <c r="M116" s="146">
        <v>38.888888888888893</v>
      </c>
      <c r="N116" s="146">
        <v>78</v>
      </c>
      <c r="O116" s="146">
        <v>85</v>
      </c>
      <c r="P116" s="37">
        <v>61.309395456187801</v>
      </c>
      <c r="Q116" s="35" t="s">
        <v>8</v>
      </c>
      <c r="R116" s="35" t="s">
        <v>8</v>
      </c>
    </row>
    <row r="117" spans="1:18" x14ac:dyDescent="0.2">
      <c r="A117" s="152">
        <v>34398</v>
      </c>
      <c r="B117" s="152">
        <v>7</v>
      </c>
      <c r="C117" s="98" t="s">
        <v>187</v>
      </c>
      <c r="D117" s="97">
        <v>423412</v>
      </c>
      <c r="E117" s="34">
        <v>40.426550265158035</v>
      </c>
      <c r="F117" s="34">
        <v>43.79817054889412</v>
      </c>
      <c r="G117" s="18"/>
      <c r="H117" s="18"/>
      <c r="I117" s="18"/>
      <c r="J117" s="18"/>
      <c r="K117" s="18"/>
      <c r="L117" s="37">
        <v>42.112360407026074</v>
      </c>
      <c r="M117" s="146">
        <v>77.777777777777786</v>
      </c>
      <c r="N117" s="146">
        <v>78</v>
      </c>
      <c r="O117" s="146">
        <v>85</v>
      </c>
      <c r="P117" s="37">
        <v>60.700624647957483</v>
      </c>
      <c r="Q117" s="35" t="s">
        <v>13</v>
      </c>
      <c r="R117" s="35" t="s">
        <v>13</v>
      </c>
    </row>
    <row r="118" spans="1:18" x14ac:dyDescent="0.2">
      <c r="A118" s="152">
        <v>34398</v>
      </c>
      <c r="B118" s="152">
        <v>13</v>
      </c>
      <c r="C118" s="111" t="s">
        <v>168</v>
      </c>
      <c r="D118" s="97">
        <v>507894</v>
      </c>
      <c r="E118" s="34">
        <v>45.6919571918136</v>
      </c>
      <c r="F118" s="34">
        <v>47.062024192805652</v>
      </c>
      <c r="G118" s="18"/>
      <c r="H118" s="18"/>
      <c r="I118" s="18"/>
      <c r="J118" s="18"/>
      <c r="K118" s="18"/>
      <c r="L118" s="37">
        <v>46.376990692309626</v>
      </c>
      <c r="M118" s="146">
        <v>63.888888888888893</v>
      </c>
      <c r="N118" s="146">
        <v>78</v>
      </c>
      <c r="O118" s="146">
        <v>85</v>
      </c>
      <c r="P118" s="37">
        <v>59.360717568377041</v>
      </c>
      <c r="Q118" s="35" t="s">
        <v>8</v>
      </c>
      <c r="R118" s="35" t="s">
        <v>8</v>
      </c>
    </row>
    <row r="119" spans="1:18" x14ac:dyDescent="0.2">
      <c r="A119" s="152">
        <v>34398</v>
      </c>
      <c r="B119" s="152">
        <v>8</v>
      </c>
      <c r="C119" s="111" t="s">
        <v>164</v>
      </c>
      <c r="D119" s="97">
        <v>521225</v>
      </c>
      <c r="E119" s="34">
        <v>54.113759500698798</v>
      </c>
      <c r="F119" s="34">
        <v>38.902390083026823</v>
      </c>
      <c r="G119" s="18"/>
      <c r="H119" s="18"/>
      <c r="I119" s="18"/>
      <c r="J119" s="18"/>
      <c r="K119" s="18"/>
      <c r="L119" s="37">
        <v>46.508074791862811</v>
      </c>
      <c r="M119" s="146">
        <v>63.333333333333336</v>
      </c>
      <c r="N119" s="146">
        <v>78</v>
      </c>
      <c r="O119" s="146">
        <v>85</v>
      </c>
      <c r="P119" s="37">
        <v>59.287370729264737</v>
      </c>
      <c r="Q119" s="35" t="s">
        <v>8</v>
      </c>
      <c r="R119" s="35" t="s">
        <v>8</v>
      </c>
    </row>
    <row r="120" spans="1:18" x14ac:dyDescent="0.2">
      <c r="A120" s="152">
        <v>34397</v>
      </c>
      <c r="B120" s="51">
        <v>29</v>
      </c>
      <c r="C120" s="114" t="s">
        <v>150</v>
      </c>
      <c r="D120" s="113">
        <v>199308</v>
      </c>
      <c r="E120" s="34">
        <v>47.796220779966688</v>
      </c>
      <c r="F120" s="34">
        <v>43.79817054889412</v>
      </c>
      <c r="G120" s="18"/>
      <c r="H120" s="18"/>
      <c r="I120" s="18"/>
      <c r="J120" s="18"/>
      <c r="K120" s="18"/>
      <c r="L120" s="37">
        <v>45.797195664430404</v>
      </c>
      <c r="M120" s="146">
        <v>63.888888888888893</v>
      </c>
      <c r="N120" s="146">
        <v>78</v>
      </c>
      <c r="O120" s="146">
        <v>85</v>
      </c>
      <c r="P120" s="37">
        <v>59.070820054437419</v>
      </c>
      <c r="Q120" s="35" t="s">
        <v>8</v>
      </c>
      <c r="R120" s="35" t="s">
        <v>8</v>
      </c>
    </row>
    <row r="121" spans="1:18" x14ac:dyDescent="0.2">
      <c r="A121" s="152">
        <v>34397</v>
      </c>
      <c r="B121" s="116">
        <v>8</v>
      </c>
      <c r="C121" s="118" t="s">
        <v>240</v>
      </c>
      <c r="D121" s="113">
        <v>122887</v>
      </c>
      <c r="E121" s="34">
        <v>62.431298221430893</v>
      </c>
      <c r="F121" s="34">
        <v>47.062024192805652</v>
      </c>
      <c r="G121" s="18"/>
      <c r="H121" s="18"/>
      <c r="I121" s="18"/>
      <c r="J121" s="18"/>
      <c r="K121" s="18"/>
      <c r="L121" s="37">
        <v>54.746661207118272</v>
      </c>
      <c r="M121" s="146">
        <v>44.444444444444443</v>
      </c>
      <c r="N121" s="146">
        <v>78</v>
      </c>
      <c r="O121" s="146">
        <v>85</v>
      </c>
      <c r="P121" s="37">
        <v>58.684441714670243</v>
      </c>
      <c r="Q121" s="35" t="s">
        <v>13</v>
      </c>
      <c r="R121" s="35" t="s">
        <v>8</v>
      </c>
    </row>
    <row r="122" spans="1:18" x14ac:dyDescent="0.2">
      <c r="A122" s="152">
        <v>34397</v>
      </c>
      <c r="B122" s="116">
        <v>2</v>
      </c>
      <c r="C122" s="114" t="s">
        <v>131</v>
      </c>
      <c r="D122" s="113">
        <v>498345</v>
      </c>
      <c r="E122" s="34">
        <v>53.061627706622247</v>
      </c>
      <c r="F122" s="34">
        <v>64.469243627000481</v>
      </c>
      <c r="G122" s="18"/>
      <c r="H122" s="18"/>
      <c r="I122" s="18"/>
      <c r="J122" s="18"/>
      <c r="K122" s="18"/>
      <c r="L122" s="37">
        <v>58.765435666811364</v>
      </c>
      <c r="M122" s="146">
        <v>33.333333333333336</v>
      </c>
      <c r="N122" s="146">
        <v>78</v>
      </c>
      <c r="O122" s="146">
        <v>85</v>
      </c>
      <c r="P122" s="37">
        <v>57.91605116673901</v>
      </c>
      <c r="Q122" s="35" t="s">
        <v>13</v>
      </c>
      <c r="R122" s="35" t="s">
        <v>13</v>
      </c>
    </row>
    <row r="123" spans="1:18" x14ac:dyDescent="0.2">
      <c r="A123" s="152">
        <v>34397</v>
      </c>
      <c r="B123" s="51">
        <v>5</v>
      </c>
      <c r="C123" s="114" t="s">
        <v>94</v>
      </c>
      <c r="D123" s="113">
        <v>501794</v>
      </c>
      <c r="E123" s="34">
        <v>40.848352574043233</v>
      </c>
      <c r="F123" s="34">
        <v>34.55058522447812</v>
      </c>
      <c r="G123" s="18"/>
      <c r="H123" s="18"/>
      <c r="I123" s="18"/>
      <c r="J123" s="18"/>
      <c r="K123" s="18"/>
      <c r="L123" s="37">
        <v>37.69946889926068</v>
      </c>
      <c r="M123" s="146">
        <v>72.222222222222229</v>
      </c>
      <c r="N123" s="146">
        <v>78</v>
      </c>
      <c r="O123" s="146">
        <v>85</v>
      </c>
      <c r="P123" s="37">
        <v>57.105290005185893</v>
      </c>
      <c r="Q123" s="35" t="s">
        <v>13</v>
      </c>
      <c r="R123" s="35" t="s">
        <v>13</v>
      </c>
    </row>
    <row r="124" spans="1:18" x14ac:dyDescent="0.2">
      <c r="A124" s="152">
        <v>34397</v>
      </c>
      <c r="B124" s="51">
        <v>9</v>
      </c>
      <c r="C124" s="114" t="s">
        <v>135</v>
      </c>
      <c r="D124" s="113">
        <v>404697</v>
      </c>
      <c r="E124" s="34">
        <v>47.165891294775335</v>
      </c>
      <c r="F124" s="34">
        <v>34.006609617159533</v>
      </c>
      <c r="G124" s="18"/>
      <c r="H124" s="18"/>
      <c r="I124" s="18"/>
      <c r="J124" s="18"/>
      <c r="K124" s="18"/>
      <c r="L124" s="37">
        <v>40.586250455967431</v>
      </c>
      <c r="M124" s="146">
        <v>65.555555555555557</v>
      </c>
      <c r="N124" s="146">
        <v>78</v>
      </c>
      <c r="O124" s="146">
        <v>85</v>
      </c>
      <c r="P124" s="37">
        <v>56.882014116872611</v>
      </c>
      <c r="Q124" s="35" t="s">
        <v>13</v>
      </c>
      <c r="R124" s="35" t="s">
        <v>8</v>
      </c>
    </row>
    <row r="125" spans="1:18" x14ac:dyDescent="0.2">
      <c r="A125" s="152">
        <v>34398</v>
      </c>
      <c r="B125" s="152">
        <v>9</v>
      </c>
      <c r="C125" s="118" t="s">
        <v>134</v>
      </c>
      <c r="D125" s="113">
        <v>36467</v>
      </c>
      <c r="E125" s="34">
        <v>58.535561809583989</v>
      </c>
      <c r="F125" s="34">
        <v>29.654804758610823</v>
      </c>
      <c r="G125" s="18"/>
      <c r="H125" s="18"/>
      <c r="I125" s="18"/>
      <c r="J125" s="18"/>
      <c r="K125" s="18"/>
      <c r="L125" s="37">
        <v>44.095183284097402</v>
      </c>
      <c r="M125" s="146">
        <v>50</v>
      </c>
      <c r="N125" s="146">
        <v>78</v>
      </c>
      <c r="O125" s="146">
        <v>85</v>
      </c>
      <c r="P125" s="37">
        <v>54.747591642048704</v>
      </c>
      <c r="Q125" s="35" t="s">
        <v>13</v>
      </c>
      <c r="R125" s="35" t="s">
        <v>8</v>
      </c>
    </row>
    <row r="126" spans="1:18" x14ac:dyDescent="0.2">
      <c r="A126" s="152">
        <v>34397</v>
      </c>
      <c r="B126" s="51">
        <v>3</v>
      </c>
      <c r="C126" s="114" t="s">
        <v>132</v>
      </c>
      <c r="D126" s="113">
        <v>440171</v>
      </c>
      <c r="E126" s="34">
        <v>63.379166427354349</v>
      </c>
      <c r="F126" s="34">
        <v>29.110829151292236</v>
      </c>
      <c r="G126" s="18"/>
      <c r="H126" s="18"/>
      <c r="I126" s="18"/>
      <c r="J126" s="18"/>
      <c r="K126" s="18"/>
      <c r="L126" s="37">
        <v>46.244997789323293</v>
      </c>
      <c r="M126" s="146">
        <v>27.777777777777779</v>
      </c>
      <c r="N126" s="146">
        <v>78</v>
      </c>
      <c r="O126" s="146">
        <v>85</v>
      </c>
      <c r="P126" s="37">
        <v>50.266943339106092</v>
      </c>
      <c r="Q126" s="35" t="s">
        <v>13</v>
      </c>
      <c r="R126" s="35" t="s">
        <v>13</v>
      </c>
    </row>
    <row r="127" spans="1:18" x14ac:dyDescent="0.2">
      <c r="A127" s="152">
        <v>34398</v>
      </c>
      <c r="B127" s="152">
        <v>30</v>
      </c>
      <c r="C127" s="111" t="s">
        <v>184</v>
      </c>
      <c r="D127" s="97">
        <v>482619</v>
      </c>
      <c r="E127" s="34">
        <v>29.478682059234583</v>
      </c>
      <c r="F127" s="34">
        <v>21.495170648831998</v>
      </c>
      <c r="G127" s="18"/>
      <c r="H127" s="18"/>
      <c r="I127" s="18"/>
      <c r="J127" s="18"/>
      <c r="K127" s="18"/>
      <c r="L127" s="37">
        <v>25.48692635403329</v>
      </c>
      <c r="M127" s="146">
        <v>66.666666666666671</v>
      </c>
      <c r="N127" s="146">
        <v>78</v>
      </c>
      <c r="O127" s="146">
        <v>85</v>
      </c>
      <c r="P127" s="37">
        <v>49.61012984368331</v>
      </c>
      <c r="Q127" s="35" t="s">
        <v>13</v>
      </c>
      <c r="R127" s="35" t="s">
        <v>13</v>
      </c>
    </row>
    <row r="128" spans="1:18" x14ac:dyDescent="0.2">
      <c r="A128" s="152">
        <v>34398</v>
      </c>
      <c r="B128" s="152">
        <v>22</v>
      </c>
      <c r="C128" s="111" t="s">
        <v>177</v>
      </c>
      <c r="D128" s="97">
        <v>197193</v>
      </c>
      <c r="E128" s="34">
        <v>51.587693603660526</v>
      </c>
      <c r="F128" s="34">
        <v>43.254194941575534</v>
      </c>
      <c r="G128" s="18"/>
      <c r="H128" s="18"/>
      <c r="I128" s="18"/>
      <c r="J128" s="18"/>
      <c r="K128" s="18"/>
      <c r="L128" s="37">
        <v>47.42094427261803</v>
      </c>
      <c r="M128" s="146">
        <v>11.111111111111111</v>
      </c>
      <c r="N128" s="146">
        <v>78</v>
      </c>
      <c r="O128" s="146">
        <v>85</v>
      </c>
      <c r="P128" s="37">
        <v>46.688249914086796</v>
      </c>
      <c r="Q128" s="35" t="s">
        <v>13</v>
      </c>
      <c r="R128" s="35" t="s">
        <v>13</v>
      </c>
    </row>
  </sheetData>
  <sortState ref="A77:AE138">
    <sortCondition descending="1" ref="P77:P138"/>
  </sortState>
  <mergeCells count="1">
    <mergeCell ref="M67:N67"/>
  </mergeCells>
  <phoneticPr fontId="0" type="noConversion"/>
  <conditionalFormatting sqref="AE2:AE63">
    <cfRule type="cellIs" dxfId="2" priority="1" stopIfTrue="1" operator="greaterThan">
      <formula>20</formula>
    </cfRule>
  </conditionalFormatting>
  <pageMargins left="0.75" right="0.75" top="1" bottom="1" header="0.5" footer="0.5"/>
  <pageSetup scale="65" fitToHeight="3" orientation="landscape" r:id="rId1"/>
  <headerFooter alignWithMargins="0">
    <oddHeader>&amp;CBio-22, 27163 / 164&amp;RMikey's copy</oddHeader>
    <oddFooter>&amp;LSpring 2010&amp;CAll figures are % and shaded boxes are estimates or predictions.&amp;RDr. Mike Gilbert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="90" workbookViewId="0">
      <pane ySplit="2" topLeftCell="A31" activePane="bottomLeft" state="frozen"/>
      <selection pane="bottomLeft" activeCell="G64" sqref="G64"/>
    </sheetView>
  </sheetViews>
  <sheetFormatPr defaultRowHeight="12.75" x14ac:dyDescent="0.2"/>
  <cols>
    <col min="1" max="1" width="7.140625" style="2" bestFit="1" customWidth="1"/>
    <col min="2" max="2" width="3.140625" style="2" bestFit="1" customWidth="1"/>
    <col min="3" max="3" width="28" bestFit="1" customWidth="1"/>
    <col min="4" max="4" width="9.42578125" style="2" customWidth="1"/>
    <col min="5" max="5" width="13.28515625" style="2" bestFit="1" customWidth="1"/>
    <col min="6" max="7" width="9.28515625" bestFit="1" customWidth="1"/>
    <col min="8" max="8" width="11.7109375" bestFit="1" customWidth="1"/>
    <col min="9" max="9" width="9.28515625" bestFit="1" customWidth="1"/>
    <col min="10" max="10" width="10.5703125" bestFit="1" customWidth="1"/>
  </cols>
  <sheetData>
    <row r="1" spans="1:10" ht="24.95" customHeight="1" x14ac:dyDescent="0.2">
      <c r="A1" s="170"/>
      <c r="B1" s="170"/>
      <c r="C1" s="170"/>
      <c r="D1" s="170" t="s">
        <v>45</v>
      </c>
      <c r="E1" s="170"/>
      <c r="F1" s="170" t="s">
        <v>88</v>
      </c>
      <c r="G1" s="170"/>
      <c r="H1" s="170"/>
      <c r="I1" s="170"/>
      <c r="J1" s="80"/>
    </row>
    <row r="2" spans="1:10" x14ac:dyDescent="0.2">
      <c r="A2" s="1" t="s">
        <v>3</v>
      </c>
      <c r="B2" s="1" t="s">
        <v>0</v>
      </c>
      <c r="C2" s="3" t="s">
        <v>1</v>
      </c>
      <c r="D2" s="1" t="s">
        <v>2</v>
      </c>
      <c r="E2" s="1" t="s">
        <v>89</v>
      </c>
      <c r="F2" s="16" t="s">
        <v>83</v>
      </c>
      <c r="G2" s="16" t="s">
        <v>84</v>
      </c>
      <c r="H2" s="16" t="s">
        <v>85</v>
      </c>
      <c r="I2" s="16" t="s">
        <v>86</v>
      </c>
      <c r="J2" s="3" t="s">
        <v>87</v>
      </c>
    </row>
    <row r="3" spans="1:10" x14ac:dyDescent="0.2">
      <c r="A3" s="16"/>
      <c r="B3" s="16"/>
      <c r="C3" s="26"/>
      <c r="D3" s="41"/>
      <c r="E3" s="16">
        <v>70</v>
      </c>
      <c r="F3" s="72">
        <v>1</v>
      </c>
      <c r="G3" s="72"/>
      <c r="H3" s="72"/>
      <c r="I3" s="72"/>
      <c r="J3" s="8">
        <f t="shared" ref="J3:J31" si="0">SUM(E3:I3)</f>
        <v>71</v>
      </c>
    </row>
    <row r="4" spans="1:10" x14ac:dyDescent="0.2">
      <c r="A4" s="16"/>
      <c r="B4" s="16"/>
      <c r="C4" s="26"/>
      <c r="D4" s="41"/>
      <c r="E4" s="16">
        <v>86</v>
      </c>
      <c r="F4" s="72">
        <v>1</v>
      </c>
      <c r="G4" s="72"/>
      <c r="H4" s="72"/>
      <c r="I4" s="72"/>
      <c r="J4" s="8">
        <f t="shared" si="0"/>
        <v>87</v>
      </c>
    </row>
    <row r="5" spans="1:10" x14ac:dyDescent="0.2">
      <c r="A5" s="16"/>
      <c r="B5" s="16"/>
      <c r="C5" s="98"/>
      <c r="D5" s="41"/>
      <c r="E5" s="16">
        <v>75</v>
      </c>
      <c r="F5" s="72">
        <v>1</v>
      </c>
      <c r="G5" s="72"/>
      <c r="H5" s="72"/>
      <c r="I5" s="72"/>
      <c r="J5" s="8">
        <f t="shared" si="0"/>
        <v>76</v>
      </c>
    </row>
    <row r="6" spans="1:10" x14ac:dyDescent="0.2">
      <c r="A6" s="16"/>
      <c r="B6" s="16"/>
      <c r="C6" s="98"/>
      <c r="D6" s="41"/>
      <c r="E6" s="16"/>
      <c r="F6" s="72"/>
      <c r="G6" s="18"/>
      <c r="H6" s="72"/>
      <c r="I6" s="72"/>
      <c r="J6" s="8">
        <f t="shared" si="0"/>
        <v>0</v>
      </c>
    </row>
    <row r="7" spans="1:10" x14ac:dyDescent="0.2">
      <c r="A7" s="16"/>
      <c r="B7" s="16"/>
      <c r="C7" s="98"/>
      <c r="D7" s="41"/>
      <c r="E7" s="16"/>
      <c r="F7" s="72"/>
      <c r="G7" s="72"/>
      <c r="H7" s="72"/>
      <c r="I7" s="72"/>
      <c r="J7" s="8">
        <f t="shared" si="0"/>
        <v>0</v>
      </c>
    </row>
    <row r="8" spans="1:10" x14ac:dyDescent="0.2">
      <c r="A8" s="16"/>
      <c r="B8" s="16"/>
      <c r="C8" s="98"/>
      <c r="D8" s="41"/>
      <c r="E8" s="16"/>
      <c r="F8" s="72"/>
      <c r="G8" s="72"/>
      <c r="H8" s="72"/>
      <c r="I8" s="72"/>
      <c r="J8" s="8">
        <f t="shared" si="0"/>
        <v>0</v>
      </c>
    </row>
    <row r="9" spans="1:10" x14ac:dyDescent="0.2">
      <c r="A9" s="16"/>
      <c r="B9" s="16"/>
      <c r="C9" s="98"/>
      <c r="D9" s="41"/>
      <c r="E9" s="16"/>
      <c r="F9" s="72"/>
      <c r="G9" s="72"/>
      <c r="H9" s="72"/>
      <c r="I9" s="72"/>
      <c r="J9" s="8">
        <f t="shared" si="0"/>
        <v>0</v>
      </c>
    </row>
    <row r="10" spans="1:10" x14ac:dyDescent="0.2">
      <c r="A10" s="16"/>
      <c r="B10" s="16"/>
      <c r="C10" s="98"/>
      <c r="D10" s="41"/>
      <c r="E10" s="16"/>
      <c r="F10" s="72"/>
      <c r="G10" s="72"/>
      <c r="H10" s="72"/>
      <c r="I10" s="72"/>
      <c r="J10" s="8">
        <f t="shared" si="0"/>
        <v>0</v>
      </c>
    </row>
    <row r="11" spans="1:10" x14ac:dyDescent="0.2">
      <c r="A11" s="16"/>
      <c r="B11" s="16"/>
      <c r="C11" s="98"/>
      <c r="D11" s="41"/>
      <c r="E11" s="16"/>
      <c r="F11" s="72"/>
      <c r="G11" s="72"/>
      <c r="H11" s="72"/>
      <c r="I11" s="72"/>
      <c r="J11" s="8">
        <f t="shared" si="0"/>
        <v>0</v>
      </c>
    </row>
    <row r="12" spans="1:10" x14ac:dyDescent="0.2">
      <c r="A12" s="16"/>
      <c r="B12" s="16"/>
      <c r="C12" s="98"/>
      <c r="D12" s="41"/>
      <c r="E12" s="16"/>
      <c r="F12" s="72"/>
      <c r="G12" s="72"/>
      <c r="H12" s="72"/>
      <c r="I12" s="72"/>
      <c r="J12" s="8">
        <f t="shared" si="0"/>
        <v>0</v>
      </c>
    </row>
    <row r="13" spans="1:10" x14ac:dyDescent="0.2">
      <c r="A13" s="16"/>
      <c r="B13" s="16"/>
      <c r="C13" s="98"/>
      <c r="D13" s="41"/>
      <c r="E13" s="16"/>
      <c r="F13" s="72"/>
      <c r="G13" s="72"/>
      <c r="H13" s="72"/>
      <c r="I13" s="72"/>
      <c r="J13" s="8">
        <f t="shared" si="0"/>
        <v>0</v>
      </c>
    </row>
    <row r="14" spans="1:10" x14ac:dyDescent="0.2">
      <c r="A14" s="16"/>
      <c r="B14" s="16"/>
      <c r="C14" s="98"/>
      <c r="D14" s="41"/>
      <c r="E14" s="16"/>
      <c r="F14" s="72"/>
      <c r="G14" s="72"/>
      <c r="H14" s="72"/>
      <c r="I14" s="72"/>
      <c r="J14" s="8">
        <f t="shared" si="0"/>
        <v>0</v>
      </c>
    </row>
    <row r="15" spans="1:10" x14ac:dyDescent="0.2">
      <c r="A15" s="16"/>
      <c r="B15" s="16"/>
      <c r="C15" s="98"/>
      <c r="D15" s="41"/>
      <c r="E15" s="16"/>
      <c r="F15" s="72"/>
      <c r="G15" s="72"/>
      <c r="H15" s="72"/>
      <c r="I15" s="72"/>
      <c r="J15" s="18">
        <f t="shared" si="0"/>
        <v>0</v>
      </c>
    </row>
    <row r="16" spans="1:10" x14ac:dyDescent="0.2">
      <c r="A16" s="16"/>
      <c r="B16" s="16"/>
      <c r="C16" s="98"/>
      <c r="D16" s="41"/>
      <c r="E16" s="16"/>
      <c r="F16" s="72"/>
      <c r="G16" s="72"/>
      <c r="H16" s="72"/>
      <c r="I16" s="72"/>
      <c r="J16" s="8">
        <f t="shared" si="0"/>
        <v>0</v>
      </c>
    </row>
    <row r="17" spans="1:10" x14ac:dyDescent="0.2">
      <c r="A17" s="16"/>
      <c r="B17" s="16"/>
      <c r="C17" s="98"/>
      <c r="D17" s="41"/>
      <c r="E17" s="16"/>
      <c r="F17" s="72"/>
      <c r="G17" s="72"/>
      <c r="H17" s="72"/>
      <c r="I17" s="72"/>
      <c r="J17" s="8">
        <f t="shared" si="0"/>
        <v>0</v>
      </c>
    </row>
    <row r="18" spans="1:10" x14ac:dyDescent="0.2">
      <c r="A18" s="16"/>
      <c r="B18" s="16"/>
      <c r="C18" s="98"/>
      <c r="D18" s="41"/>
      <c r="E18" s="16"/>
      <c r="F18" s="72"/>
      <c r="G18" s="72"/>
      <c r="H18" s="72"/>
      <c r="I18" s="72"/>
      <c r="J18" s="8">
        <f t="shared" si="0"/>
        <v>0</v>
      </c>
    </row>
    <row r="19" spans="1:10" x14ac:dyDescent="0.2">
      <c r="A19" s="16"/>
      <c r="B19" s="16"/>
      <c r="C19" s="98"/>
      <c r="D19" s="41"/>
      <c r="E19" s="16"/>
      <c r="F19" s="72"/>
      <c r="G19" s="72"/>
      <c r="H19" s="72"/>
      <c r="I19" s="72"/>
      <c r="J19" s="8">
        <f t="shared" si="0"/>
        <v>0</v>
      </c>
    </row>
    <row r="20" spans="1:10" x14ac:dyDescent="0.2">
      <c r="A20" s="16"/>
      <c r="B20" s="16"/>
      <c r="C20" s="98"/>
      <c r="D20" s="41"/>
      <c r="E20" s="16"/>
      <c r="F20" s="72"/>
      <c r="G20" s="72"/>
      <c r="H20" s="72"/>
      <c r="I20" s="72"/>
      <c r="J20" s="8">
        <f t="shared" si="0"/>
        <v>0</v>
      </c>
    </row>
    <row r="21" spans="1:10" x14ac:dyDescent="0.2">
      <c r="A21" s="16"/>
      <c r="B21" s="16"/>
      <c r="C21" s="98"/>
      <c r="D21" s="41"/>
      <c r="E21" s="16"/>
      <c r="F21" s="72"/>
      <c r="G21" s="18"/>
      <c r="H21" s="72"/>
      <c r="I21" s="18"/>
      <c r="J21" s="18">
        <f t="shared" si="0"/>
        <v>0</v>
      </c>
    </row>
    <row r="22" spans="1:10" x14ac:dyDescent="0.2">
      <c r="A22" s="16"/>
      <c r="B22" s="16"/>
      <c r="C22" s="98"/>
      <c r="D22" s="41"/>
      <c r="E22" s="16"/>
      <c r="F22" s="72"/>
      <c r="G22" s="72"/>
      <c r="H22" s="72"/>
      <c r="I22" s="72"/>
      <c r="J22" s="18">
        <f t="shared" si="0"/>
        <v>0</v>
      </c>
    </row>
    <row r="23" spans="1:10" x14ac:dyDescent="0.2">
      <c r="A23" s="16"/>
      <c r="B23" s="16"/>
      <c r="C23" s="98"/>
      <c r="D23" s="41"/>
      <c r="E23" s="16"/>
      <c r="F23" s="72"/>
      <c r="G23" s="72"/>
      <c r="H23" s="72"/>
      <c r="I23" s="72"/>
      <c r="J23" s="18">
        <f t="shared" si="0"/>
        <v>0</v>
      </c>
    </row>
    <row r="24" spans="1:10" x14ac:dyDescent="0.2">
      <c r="A24" s="16"/>
      <c r="B24" s="16"/>
      <c r="C24" s="98"/>
      <c r="D24" s="41"/>
      <c r="E24" s="16"/>
      <c r="F24" s="72"/>
      <c r="G24" s="72"/>
      <c r="H24" s="72"/>
      <c r="I24" s="72"/>
      <c r="J24" s="18">
        <f t="shared" si="0"/>
        <v>0</v>
      </c>
    </row>
    <row r="25" spans="1:10" x14ac:dyDescent="0.2">
      <c r="A25" s="16"/>
      <c r="B25" s="16"/>
      <c r="C25" s="98"/>
      <c r="D25" s="41"/>
      <c r="E25" s="16"/>
      <c r="F25" s="72"/>
      <c r="G25" s="72"/>
      <c r="H25" s="72"/>
      <c r="I25" s="72"/>
      <c r="J25" s="18">
        <f t="shared" si="0"/>
        <v>0</v>
      </c>
    </row>
    <row r="26" spans="1:10" x14ac:dyDescent="0.2">
      <c r="A26" s="16"/>
      <c r="B26" s="16"/>
      <c r="C26" s="98"/>
      <c r="D26" s="41"/>
      <c r="E26" s="16"/>
      <c r="F26" s="72"/>
      <c r="G26" s="72"/>
      <c r="H26" s="72"/>
      <c r="I26" s="72"/>
      <c r="J26" s="18">
        <f t="shared" si="0"/>
        <v>0</v>
      </c>
    </row>
    <row r="27" spans="1:10" x14ac:dyDescent="0.2">
      <c r="A27" s="16"/>
      <c r="B27" s="16"/>
      <c r="C27" s="98"/>
      <c r="D27" s="41"/>
      <c r="E27" s="16"/>
      <c r="F27" s="72"/>
      <c r="G27" s="72"/>
      <c r="H27" s="72"/>
      <c r="I27" s="72"/>
      <c r="J27" s="18">
        <f t="shared" si="0"/>
        <v>0</v>
      </c>
    </row>
    <row r="28" spans="1:10" x14ac:dyDescent="0.2">
      <c r="A28" s="16"/>
      <c r="B28" s="16"/>
      <c r="C28" s="98"/>
      <c r="D28" s="41"/>
      <c r="E28" s="16"/>
      <c r="F28" s="72"/>
      <c r="G28" s="72"/>
      <c r="H28" s="72"/>
      <c r="I28" s="72"/>
      <c r="J28" s="18">
        <f t="shared" si="0"/>
        <v>0</v>
      </c>
    </row>
    <row r="29" spans="1:10" x14ac:dyDescent="0.2">
      <c r="A29" s="16"/>
      <c r="B29" s="16"/>
      <c r="C29" s="98"/>
      <c r="D29" s="41"/>
      <c r="E29" s="16"/>
      <c r="F29" s="72"/>
      <c r="G29" s="72"/>
      <c r="H29" s="72"/>
      <c r="I29" s="72"/>
      <c r="J29" s="18">
        <f t="shared" si="0"/>
        <v>0</v>
      </c>
    </row>
    <row r="30" spans="1:10" x14ac:dyDescent="0.2">
      <c r="A30" s="16"/>
      <c r="B30" s="16"/>
      <c r="C30" s="98"/>
      <c r="D30" s="41"/>
      <c r="E30" s="16"/>
      <c r="F30" s="72"/>
      <c r="G30" s="72"/>
      <c r="H30" s="72"/>
      <c r="I30" s="72"/>
      <c r="J30" s="18">
        <f t="shared" si="0"/>
        <v>0</v>
      </c>
    </row>
    <row r="31" spans="1:10" x14ac:dyDescent="0.2">
      <c r="A31" s="16"/>
      <c r="B31" s="16"/>
      <c r="C31" s="98"/>
      <c r="D31" s="41"/>
      <c r="E31" s="16"/>
      <c r="F31" s="72"/>
      <c r="G31" s="72"/>
      <c r="H31" s="72"/>
      <c r="I31" s="72"/>
      <c r="J31" s="18">
        <f t="shared" si="0"/>
        <v>0</v>
      </c>
    </row>
    <row r="32" spans="1:10" x14ac:dyDescent="0.2">
      <c r="A32" s="16"/>
      <c r="B32" s="16"/>
      <c r="C32" s="98"/>
      <c r="D32" s="41"/>
      <c r="E32" s="16"/>
      <c r="F32" s="72"/>
      <c r="G32" s="72"/>
      <c r="H32" s="72"/>
      <c r="I32" s="72"/>
      <c r="J32" s="18">
        <f t="shared" ref="J32:J58" si="1">SUM(E32:I32)</f>
        <v>0</v>
      </c>
    </row>
    <row r="33" spans="1:10" x14ac:dyDescent="0.2">
      <c r="A33" s="16"/>
      <c r="B33" s="16"/>
      <c r="C33" s="98"/>
      <c r="D33" s="41"/>
      <c r="E33" s="16"/>
      <c r="F33" s="72"/>
      <c r="G33" s="72"/>
      <c r="H33" s="72"/>
      <c r="I33" s="72"/>
      <c r="J33" s="18">
        <f t="shared" si="1"/>
        <v>0</v>
      </c>
    </row>
    <row r="34" spans="1:10" x14ac:dyDescent="0.2">
      <c r="A34" s="16"/>
      <c r="B34" s="16"/>
      <c r="C34" s="98"/>
      <c r="D34" s="41"/>
      <c r="E34" s="16"/>
      <c r="F34" s="72"/>
      <c r="G34" s="72"/>
      <c r="H34" s="72"/>
      <c r="I34" s="72"/>
      <c r="J34" s="18">
        <f t="shared" si="1"/>
        <v>0</v>
      </c>
    </row>
    <row r="35" spans="1:10" x14ac:dyDescent="0.2">
      <c r="A35" s="16"/>
      <c r="B35" s="16"/>
      <c r="C35" s="98"/>
      <c r="D35" s="41"/>
      <c r="E35" s="16"/>
      <c r="F35" s="72"/>
      <c r="G35" s="72"/>
      <c r="H35" s="72"/>
      <c r="I35" s="72"/>
      <c r="J35" s="8">
        <f t="shared" si="1"/>
        <v>0</v>
      </c>
    </row>
    <row r="36" spans="1:10" x14ac:dyDescent="0.2">
      <c r="A36" s="16"/>
      <c r="B36" s="16"/>
      <c r="C36" s="98"/>
      <c r="D36" s="41"/>
      <c r="E36" s="16"/>
      <c r="F36" s="72"/>
      <c r="G36" s="72"/>
      <c r="H36" s="72"/>
      <c r="I36" s="72"/>
      <c r="J36" s="8">
        <f t="shared" si="1"/>
        <v>0</v>
      </c>
    </row>
    <row r="37" spans="1:10" x14ac:dyDescent="0.2">
      <c r="A37" s="16"/>
      <c r="B37" s="16"/>
      <c r="C37" s="98"/>
      <c r="D37" s="41"/>
      <c r="E37" s="16"/>
      <c r="F37" s="72"/>
      <c r="G37" s="72"/>
      <c r="H37" s="72"/>
      <c r="I37" s="72"/>
      <c r="J37" s="18">
        <f t="shared" si="1"/>
        <v>0</v>
      </c>
    </row>
    <row r="38" spans="1:10" x14ac:dyDescent="0.2">
      <c r="A38" s="16"/>
      <c r="B38" s="16"/>
      <c r="C38" s="98"/>
      <c r="D38" s="41"/>
      <c r="E38" s="16"/>
      <c r="F38" s="72"/>
      <c r="G38" s="72"/>
      <c r="H38" s="72"/>
      <c r="I38" s="72"/>
      <c r="J38" s="18">
        <f t="shared" si="1"/>
        <v>0</v>
      </c>
    </row>
    <row r="39" spans="1:10" x14ac:dyDescent="0.2">
      <c r="A39" s="16"/>
      <c r="B39" s="16"/>
      <c r="C39" s="98"/>
      <c r="D39" s="41"/>
      <c r="E39" s="16"/>
      <c r="F39" s="72"/>
      <c r="G39" s="72"/>
      <c r="H39" s="72"/>
      <c r="I39" s="72"/>
      <c r="J39" s="8">
        <f t="shared" si="1"/>
        <v>0</v>
      </c>
    </row>
    <row r="40" spans="1:10" x14ac:dyDescent="0.2">
      <c r="A40" s="16"/>
      <c r="B40" s="16"/>
      <c r="C40" s="98"/>
      <c r="D40" s="41"/>
      <c r="E40" s="16"/>
      <c r="F40" s="72"/>
      <c r="G40" s="72"/>
      <c r="H40" s="72"/>
      <c r="I40" s="72"/>
      <c r="J40" s="8">
        <f t="shared" si="1"/>
        <v>0</v>
      </c>
    </row>
    <row r="41" spans="1:10" x14ac:dyDescent="0.2">
      <c r="A41" s="16"/>
      <c r="B41" s="16"/>
      <c r="C41" s="98"/>
      <c r="D41" s="41"/>
      <c r="E41" s="16"/>
      <c r="F41" s="72"/>
      <c r="G41" s="72"/>
      <c r="H41" s="72"/>
      <c r="I41" s="72"/>
      <c r="J41" s="8">
        <f t="shared" si="1"/>
        <v>0</v>
      </c>
    </row>
    <row r="42" spans="1:10" x14ac:dyDescent="0.2">
      <c r="A42" s="16"/>
      <c r="B42" s="16"/>
      <c r="C42" s="98"/>
      <c r="D42" s="41"/>
      <c r="E42" s="16"/>
      <c r="F42" s="72"/>
      <c r="G42" s="72"/>
      <c r="H42" s="72"/>
      <c r="I42" s="72"/>
      <c r="J42" s="8">
        <f t="shared" si="1"/>
        <v>0</v>
      </c>
    </row>
    <row r="43" spans="1:10" x14ac:dyDescent="0.2">
      <c r="A43" s="16"/>
      <c r="B43" s="16"/>
      <c r="C43" s="98"/>
      <c r="D43" s="41"/>
      <c r="E43" s="16"/>
      <c r="F43" s="72"/>
      <c r="G43" s="72"/>
      <c r="H43" s="72"/>
      <c r="I43" s="72"/>
      <c r="J43" s="8">
        <f t="shared" si="1"/>
        <v>0</v>
      </c>
    </row>
    <row r="44" spans="1:10" x14ac:dyDescent="0.2">
      <c r="A44" s="16"/>
      <c r="B44" s="16"/>
      <c r="C44" s="98"/>
      <c r="D44" s="41"/>
      <c r="E44" s="16"/>
      <c r="F44" s="72"/>
      <c r="G44" s="72"/>
      <c r="H44" s="72"/>
      <c r="I44" s="72"/>
      <c r="J44" s="8">
        <f t="shared" si="1"/>
        <v>0</v>
      </c>
    </row>
    <row r="45" spans="1:10" x14ac:dyDescent="0.2">
      <c r="A45" s="16"/>
      <c r="B45" s="16"/>
      <c r="C45" s="98"/>
      <c r="D45" s="41"/>
      <c r="E45" s="16"/>
      <c r="F45" s="72"/>
      <c r="G45" s="72"/>
      <c r="H45" s="72"/>
      <c r="I45" s="72"/>
      <c r="J45" s="8">
        <f t="shared" si="1"/>
        <v>0</v>
      </c>
    </row>
    <row r="46" spans="1:10" x14ac:dyDescent="0.2">
      <c r="A46" s="16"/>
      <c r="B46" s="16"/>
      <c r="C46" s="98"/>
      <c r="D46" s="41"/>
      <c r="E46" s="16"/>
      <c r="F46" s="72"/>
      <c r="G46" s="72"/>
      <c r="H46" s="72"/>
      <c r="I46" s="72"/>
      <c r="J46" s="8">
        <f t="shared" si="1"/>
        <v>0</v>
      </c>
    </row>
    <row r="47" spans="1:10" x14ac:dyDescent="0.2">
      <c r="A47" s="16"/>
      <c r="B47" s="16"/>
      <c r="C47" s="98"/>
      <c r="D47" s="41"/>
      <c r="E47" s="16"/>
      <c r="F47" s="72"/>
      <c r="G47" s="72"/>
      <c r="H47" s="72"/>
      <c r="I47" s="72"/>
      <c r="J47" s="8">
        <f t="shared" si="1"/>
        <v>0</v>
      </c>
    </row>
    <row r="48" spans="1:10" x14ac:dyDescent="0.2">
      <c r="A48" s="16"/>
      <c r="B48" s="16"/>
      <c r="C48" s="98"/>
      <c r="D48" s="41"/>
      <c r="E48" s="16"/>
      <c r="F48" s="72"/>
      <c r="G48" s="72"/>
      <c r="H48" s="72"/>
      <c r="I48" s="72"/>
      <c r="J48" s="8">
        <f t="shared" si="1"/>
        <v>0</v>
      </c>
    </row>
    <row r="49" spans="1:10" x14ac:dyDescent="0.2">
      <c r="A49" s="16"/>
      <c r="B49" s="16"/>
      <c r="C49" s="98"/>
      <c r="D49" s="41"/>
      <c r="E49" s="16"/>
      <c r="F49" s="72"/>
      <c r="G49" s="72"/>
      <c r="H49" s="72"/>
      <c r="I49" s="72"/>
      <c r="J49" s="8">
        <f t="shared" si="1"/>
        <v>0</v>
      </c>
    </row>
    <row r="50" spans="1:10" x14ac:dyDescent="0.2">
      <c r="A50" s="16"/>
      <c r="B50" s="16"/>
      <c r="C50" s="98"/>
      <c r="D50" s="41"/>
      <c r="E50" s="16"/>
      <c r="F50" s="72"/>
      <c r="G50" s="72"/>
      <c r="H50" s="72"/>
      <c r="I50" s="72"/>
      <c r="J50" s="8">
        <f t="shared" si="1"/>
        <v>0</v>
      </c>
    </row>
    <row r="51" spans="1:10" x14ac:dyDescent="0.2">
      <c r="A51" s="16"/>
      <c r="B51" s="16"/>
      <c r="C51" s="98"/>
      <c r="D51" s="41"/>
      <c r="E51" s="16"/>
      <c r="F51" s="72"/>
      <c r="G51" s="72"/>
      <c r="H51" s="72"/>
      <c r="I51" s="72"/>
      <c r="J51" s="8">
        <f t="shared" si="1"/>
        <v>0</v>
      </c>
    </row>
    <row r="52" spans="1:10" x14ac:dyDescent="0.2">
      <c r="A52" s="16"/>
      <c r="B52" s="16"/>
      <c r="C52" s="98"/>
      <c r="D52" s="41"/>
      <c r="E52" s="16"/>
      <c r="F52" s="72"/>
      <c r="G52" s="72"/>
      <c r="H52" s="72"/>
      <c r="I52" s="72"/>
      <c r="J52" s="8">
        <f t="shared" si="1"/>
        <v>0</v>
      </c>
    </row>
    <row r="53" spans="1:10" x14ac:dyDescent="0.2">
      <c r="A53" s="16"/>
      <c r="B53" s="16"/>
      <c r="C53" s="98"/>
      <c r="D53" s="41"/>
      <c r="E53" s="16"/>
      <c r="F53" s="72"/>
      <c r="G53" s="72"/>
      <c r="H53" s="72"/>
      <c r="I53" s="72"/>
      <c r="J53" s="8">
        <f t="shared" si="1"/>
        <v>0</v>
      </c>
    </row>
    <row r="54" spans="1:10" x14ac:dyDescent="0.2">
      <c r="A54" s="16"/>
      <c r="B54" s="16"/>
      <c r="C54" s="98"/>
      <c r="D54" s="41"/>
      <c r="E54" s="16"/>
      <c r="F54" s="72"/>
      <c r="G54" s="72"/>
      <c r="H54" s="72"/>
      <c r="I54" s="72"/>
      <c r="J54" s="8">
        <f t="shared" si="1"/>
        <v>0</v>
      </c>
    </row>
    <row r="55" spans="1:10" x14ac:dyDescent="0.2">
      <c r="A55" s="16"/>
      <c r="B55" s="16"/>
      <c r="C55" s="98"/>
      <c r="D55" s="41"/>
      <c r="E55" s="16"/>
      <c r="F55" s="72"/>
      <c r="G55" s="72"/>
      <c r="H55" s="72"/>
      <c r="I55" s="72"/>
      <c r="J55" s="8">
        <f t="shared" si="1"/>
        <v>0</v>
      </c>
    </row>
    <row r="56" spans="1:10" x14ac:dyDescent="0.2">
      <c r="A56" s="16"/>
      <c r="B56" s="16"/>
      <c r="C56" s="98"/>
      <c r="D56" s="41"/>
      <c r="E56" s="16"/>
      <c r="F56" s="72"/>
      <c r="G56" s="18"/>
      <c r="H56" s="72"/>
      <c r="I56" s="72"/>
      <c r="J56" s="8">
        <f t="shared" si="1"/>
        <v>0</v>
      </c>
    </row>
    <row r="57" spans="1:10" x14ac:dyDescent="0.2">
      <c r="A57" s="16"/>
      <c r="B57" s="16"/>
      <c r="C57" s="98"/>
      <c r="D57" s="41"/>
      <c r="E57" s="16"/>
      <c r="F57" s="72"/>
      <c r="G57" s="72"/>
      <c r="H57" s="72"/>
      <c r="I57" s="72"/>
      <c r="J57" s="8">
        <f t="shared" si="1"/>
        <v>0</v>
      </c>
    </row>
    <row r="58" spans="1:10" x14ac:dyDescent="0.2">
      <c r="A58" s="16"/>
      <c r="B58" s="16"/>
      <c r="C58" s="98"/>
      <c r="D58" s="41"/>
      <c r="E58" s="16"/>
      <c r="F58" s="72"/>
      <c r="G58" s="72"/>
      <c r="H58" s="72"/>
      <c r="I58" s="72"/>
      <c r="J58" s="8">
        <f t="shared" si="1"/>
        <v>0</v>
      </c>
    </row>
  </sheetData>
  <mergeCells count="3">
    <mergeCell ref="A1:C1"/>
    <mergeCell ref="F1:I1"/>
    <mergeCell ref="D1:E1"/>
  </mergeCells>
  <phoneticPr fontId="7" type="noConversion"/>
  <pageMargins left="0.75" right="0.75" top="1" bottom="1" header="0.5" footer="0.5"/>
  <pageSetup scale="79" orientation="portrait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="86" workbookViewId="0">
      <selection sqref="A1:Q44"/>
    </sheetView>
  </sheetViews>
  <sheetFormatPr defaultRowHeight="12.75" x14ac:dyDescent="0.2"/>
  <cols>
    <col min="1" max="1" width="9" style="2" customWidth="1"/>
    <col min="2" max="2" width="4.140625" style="2" customWidth="1"/>
    <col min="3" max="3" width="21.7109375" style="5" customWidth="1"/>
    <col min="4" max="4" width="10" style="2" customWidth="1"/>
    <col min="5" max="10" width="9.42578125" style="2" customWidth="1"/>
    <col min="11" max="11" width="9.7109375" style="2" customWidth="1"/>
    <col min="12" max="13" width="11.28515625" style="2" customWidth="1"/>
    <col min="14" max="14" width="13.140625" style="2" bestFit="1" customWidth="1"/>
    <col min="15" max="15" width="13.5703125" style="2" customWidth="1"/>
    <col min="16" max="16" width="10.85546875" style="2" customWidth="1"/>
    <col min="17" max="17" width="11.5703125" style="2" customWidth="1"/>
  </cols>
  <sheetData>
    <row r="1" spans="1:18" x14ac:dyDescent="0.2">
      <c r="E1" s="175" t="s">
        <v>92</v>
      </c>
      <c r="F1" s="176"/>
      <c r="G1" s="176"/>
      <c r="H1" s="176"/>
      <c r="I1" s="176"/>
      <c r="J1" s="176"/>
      <c r="K1" s="177"/>
    </row>
    <row r="2" spans="1:18" x14ac:dyDescent="0.2">
      <c r="A2" s="1" t="s">
        <v>3</v>
      </c>
      <c r="B2" s="1" t="s">
        <v>39</v>
      </c>
      <c r="C2" s="4" t="s">
        <v>1</v>
      </c>
      <c r="D2" s="1" t="s">
        <v>2</v>
      </c>
      <c r="E2" s="1" t="s">
        <v>10</v>
      </c>
      <c r="F2" s="1" t="s">
        <v>11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23</v>
      </c>
      <c r="L2" s="1" t="s">
        <v>18</v>
      </c>
      <c r="M2" s="1" t="s">
        <v>19</v>
      </c>
      <c r="N2" s="1" t="s">
        <v>45</v>
      </c>
      <c r="O2" s="1" t="s">
        <v>49</v>
      </c>
      <c r="P2" s="1" t="s">
        <v>20</v>
      </c>
      <c r="Q2" s="1" t="s">
        <v>21</v>
      </c>
      <c r="R2" s="2" t="s">
        <v>22</v>
      </c>
    </row>
    <row r="3" spans="1:18" s="20" customFormat="1" x14ac:dyDescent="0.2">
      <c r="A3" s="16"/>
      <c r="B3" s="16"/>
      <c r="C3" s="26"/>
      <c r="D3" s="41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6"/>
      <c r="R3" s="42"/>
    </row>
    <row r="4" spans="1:18" s="20" customFormat="1" x14ac:dyDescent="0.2">
      <c r="A4" s="16"/>
      <c r="B4" s="16"/>
      <c r="C4" s="26"/>
      <c r="D4" s="4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6"/>
      <c r="R4" s="42"/>
    </row>
    <row r="5" spans="1:18" s="20" customFormat="1" x14ac:dyDescent="0.2">
      <c r="A5" s="16"/>
      <c r="B5" s="16"/>
      <c r="C5" s="26"/>
      <c r="D5" s="41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6"/>
      <c r="R5" s="21"/>
    </row>
    <row r="6" spans="1:18" s="20" customFormat="1" x14ac:dyDescent="0.2">
      <c r="A6" s="16"/>
      <c r="B6" s="16"/>
      <c r="C6" s="26"/>
      <c r="D6" s="4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6"/>
      <c r="R6" s="21"/>
    </row>
    <row r="7" spans="1:18" s="20" customFormat="1" x14ac:dyDescent="0.2">
      <c r="A7" s="16"/>
      <c r="B7" s="16"/>
      <c r="C7" s="26"/>
      <c r="D7" s="4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6"/>
      <c r="R7" s="21"/>
    </row>
    <row r="8" spans="1:18" s="20" customFormat="1" x14ac:dyDescent="0.2">
      <c r="A8" s="16"/>
      <c r="B8" s="16"/>
      <c r="C8" s="26"/>
      <c r="D8" s="41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6"/>
      <c r="R8" s="42"/>
    </row>
    <row r="9" spans="1:18" s="20" customFormat="1" x14ac:dyDescent="0.2">
      <c r="A9" s="16"/>
      <c r="B9" s="16"/>
      <c r="C9" s="26"/>
      <c r="D9" s="41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6"/>
      <c r="R9" s="21"/>
    </row>
    <row r="10" spans="1:18" s="20" customFormat="1" x14ac:dyDescent="0.2">
      <c r="A10" s="16"/>
      <c r="B10" s="16"/>
      <c r="C10" s="26"/>
      <c r="D10" s="41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6"/>
      <c r="R10" s="42"/>
    </row>
    <row r="11" spans="1:18" s="20" customFormat="1" x14ac:dyDescent="0.2">
      <c r="A11" s="16"/>
      <c r="B11" s="16"/>
      <c r="C11" s="26"/>
      <c r="D11" s="41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6"/>
      <c r="R11" s="21"/>
    </row>
    <row r="12" spans="1:18" s="20" customFormat="1" x14ac:dyDescent="0.2">
      <c r="A12" s="16"/>
      <c r="B12" s="16"/>
      <c r="C12" s="26"/>
      <c r="D12" s="41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6"/>
      <c r="R12" s="42"/>
    </row>
    <row r="13" spans="1:18" s="20" customFormat="1" x14ac:dyDescent="0.2">
      <c r="A13" s="16"/>
      <c r="B13" s="16"/>
      <c r="C13" s="26"/>
      <c r="D13" s="4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6"/>
      <c r="R13" s="21"/>
    </row>
    <row r="14" spans="1:18" s="20" customFormat="1" x14ac:dyDescent="0.2">
      <c r="A14" s="16"/>
      <c r="B14" s="16"/>
      <c r="C14" s="26"/>
      <c r="D14" s="4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6"/>
      <c r="R14" s="21"/>
    </row>
    <row r="15" spans="1:18" s="20" customFormat="1" x14ac:dyDescent="0.2">
      <c r="A15" s="16"/>
      <c r="B15" s="16"/>
      <c r="C15" s="56"/>
      <c r="D15" s="41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6"/>
      <c r="R15" s="42"/>
    </row>
    <row r="16" spans="1:18" s="20" customFormat="1" x14ac:dyDescent="0.2">
      <c r="A16" s="16"/>
      <c r="B16" s="16"/>
      <c r="C16" s="26"/>
      <c r="D16" s="41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6"/>
      <c r="R16" s="21"/>
    </row>
    <row r="17" spans="1:18" s="20" customFormat="1" x14ac:dyDescent="0.2">
      <c r="A17" s="16"/>
      <c r="B17" s="16"/>
      <c r="C17" s="26"/>
      <c r="D17" s="41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6"/>
      <c r="R17" s="42"/>
    </row>
    <row r="18" spans="1:18" s="20" customFormat="1" x14ac:dyDescent="0.2">
      <c r="A18" s="16"/>
      <c r="B18" s="16"/>
      <c r="C18" s="26"/>
      <c r="D18" s="41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6"/>
      <c r="R18" s="42"/>
    </row>
    <row r="19" spans="1:18" s="20" customFormat="1" x14ac:dyDescent="0.2">
      <c r="A19" s="16"/>
      <c r="B19" s="16"/>
      <c r="C19" s="26"/>
      <c r="D19" s="41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6"/>
      <c r="R19" s="21"/>
    </row>
    <row r="20" spans="1:18" s="20" customFormat="1" x14ac:dyDescent="0.2">
      <c r="A20" s="16"/>
      <c r="B20" s="16"/>
      <c r="C20" s="26"/>
      <c r="D20" s="41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6"/>
      <c r="R20" s="21"/>
    </row>
    <row r="21" spans="1:18" s="20" customFormat="1" x14ac:dyDescent="0.2">
      <c r="A21" s="16"/>
      <c r="B21" s="16"/>
      <c r="C21" s="56"/>
      <c r="D21" s="4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6"/>
      <c r="R21" s="42"/>
    </row>
    <row r="22" spans="1:18" s="20" customFormat="1" x14ac:dyDescent="0.2">
      <c r="A22" s="16"/>
      <c r="B22" s="16"/>
      <c r="C22" s="26"/>
      <c r="D22" s="41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6"/>
      <c r="R22" s="42"/>
    </row>
    <row r="23" spans="1:18" s="20" customFormat="1" x14ac:dyDescent="0.2">
      <c r="A23" s="16"/>
      <c r="B23" s="16"/>
      <c r="C23" s="26"/>
      <c r="D23" s="41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6"/>
      <c r="R23" s="42"/>
    </row>
    <row r="24" spans="1:18" s="20" customFormat="1" x14ac:dyDescent="0.2">
      <c r="A24" s="16"/>
      <c r="B24" s="16"/>
      <c r="C24" s="26"/>
      <c r="D24" s="41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6"/>
      <c r="R24" s="42"/>
    </row>
    <row r="25" spans="1:18" s="20" customFormat="1" x14ac:dyDescent="0.2">
      <c r="A25" s="16"/>
      <c r="B25" s="16"/>
      <c r="C25" s="26"/>
      <c r="D25" s="4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6"/>
      <c r="R25" s="42"/>
    </row>
    <row r="26" spans="1:18" s="20" customFormat="1" x14ac:dyDescent="0.2">
      <c r="A26" s="16"/>
      <c r="B26" s="16"/>
      <c r="C26" s="26"/>
      <c r="D26" s="41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6"/>
      <c r="R26" s="42"/>
    </row>
    <row r="27" spans="1:18" s="20" customFormat="1" x14ac:dyDescent="0.2">
      <c r="A27" s="16"/>
      <c r="B27" s="16"/>
      <c r="C27" s="26"/>
      <c r="D27" s="41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6"/>
      <c r="R27" s="42"/>
    </row>
    <row r="28" spans="1:18" s="20" customFormat="1" x14ac:dyDescent="0.2">
      <c r="A28" s="16"/>
      <c r="B28" s="16"/>
      <c r="C28" s="26"/>
      <c r="D28" s="41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6"/>
      <c r="R28" s="42"/>
    </row>
    <row r="29" spans="1:18" s="20" customFormat="1" x14ac:dyDescent="0.2">
      <c r="A29" s="16"/>
      <c r="B29" s="16"/>
      <c r="C29" s="26"/>
      <c r="D29" s="41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6"/>
      <c r="R29" s="42"/>
    </row>
    <row r="30" spans="1:18" s="20" customFormat="1" x14ac:dyDescent="0.2">
      <c r="A30" s="16"/>
      <c r="B30" s="16"/>
      <c r="C30" s="26"/>
      <c r="D30" s="41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6"/>
      <c r="R30" s="42"/>
    </row>
    <row r="31" spans="1:18" s="20" customFormat="1" x14ac:dyDescent="0.2">
      <c r="A31" s="16"/>
      <c r="B31" s="16"/>
      <c r="C31" s="26"/>
      <c r="D31" s="41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6"/>
      <c r="R31" s="42"/>
    </row>
    <row r="32" spans="1:18" s="20" customFormat="1" x14ac:dyDescent="0.2">
      <c r="A32" s="16"/>
      <c r="B32" s="16"/>
      <c r="C32" s="26"/>
      <c r="D32" s="4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6"/>
      <c r="R32" s="42"/>
    </row>
    <row r="33" spans="1:18" s="20" customFormat="1" x14ac:dyDescent="0.2">
      <c r="A33" s="16"/>
      <c r="B33" s="16"/>
      <c r="C33" s="26"/>
      <c r="D33" s="41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6"/>
      <c r="R33" s="42"/>
    </row>
    <row r="34" spans="1:18" x14ac:dyDescent="0.2">
      <c r="E34" s="10"/>
      <c r="F34" s="10"/>
      <c r="G34" s="10"/>
      <c r="H34" s="10"/>
      <c r="I34" s="10"/>
      <c r="J34" s="10"/>
      <c r="K34" s="10"/>
      <c r="L34" s="10"/>
      <c r="M34" s="10"/>
      <c r="N34" s="7"/>
    </row>
    <row r="35" spans="1:18" x14ac:dyDescent="0.2">
      <c r="E35" s="7"/>
      <c r="F35" s="182" t="s">
        <v>32</v>
      </c>
      <c r="G35" s="182"/>
      <c r="H35" s="182"/>
      <c r="I35" s="7"/>
      <c r="J35" s="7"/>
      <c r="K35" s="183" t="s">
        <v>35</v>
      </c>
      <c r="L35" s="184"/>
      <c r="M35" s="184"/>
      <c r="N35" s="184"/>
      <c r="O35" s="185"/>
    </row>
    <row r="36" spans="1:18" x14ac:dyDescent="0.2">
      <c r="E36" s="10"/>
      <c r="F36" s="171" t="s">
        <v>18</v>
      </c>
      <c r="G36" s="171"/>
      <c r="H36" s="27" t="s">
        <v>47</v>
      </c>
      <c r="I36" s="10"/>
      <c r="J36" s="10"/>
      <c r="K36" s="24" t="s">
        <v>5</v>
      </c>
      <c r="L36" s="28" t="s">
        <v>125</v>
      </c>
      <c r="M36" s="186" t="s">
        <v>36</v>
      </c>
      <c r="N36" s="187"/>
      <c r="O36" s="188"/>
    </row>
    <row r="37" spans="1:18" x14ac:dyDescent="0.2">
      <c r="E37" s="10"/>
      <c r="F37" s="171" t="s">
        <v>19</v>
      </c>
      <c r="G37" s="171"/>
      <c r="H37" s="27" t="s">
        <v>33</v>
      </c>
      <c r="I37" s="10"/>
      <c r="J37" s="10"/>
      <c r="K37" s="11" t="s">
        <v>7</v>
      </c>
      <c r="L37" s="8" t="s">
        <v>126</v>
      </c>
      <c r="M37" s="172" t="s">
        <v>130</v>
      </c>
      <c r="N37" s="173"/>
      <c r="O37" s="174"/>
    </row>
    <row r="38" spans="1:18" x14ac:dyDescent="0.2">
      <c r="E38" s="10"/>
      <c r="F38" s="178" t="s">
        <v>45</v>
      </c>
      <c r="G38" s="178"/>
      <c r="H38" s="65">
        <v>0.15</v>
      </c>
      <c r="I38" s="10"/>
      <c r="J38" s="10"/>
      <c r="K38" s="11" t="s">
        <v>12</v>
      </c>
      <c r="L38" s="8" t="s">
        <v>127</v>
      </c>
      <c r="O38" s="29"/>
    </row>
    <row r="39" spans="1:18" x14ac:dyDescent="0.2">
      <c r="E39" s="10"/>
      <c r="F39" s="171" t="s">
        <v>48</v>
      </c>
      <c r="G39" s="171"/>
      <c r="H39" s="27" t="s">
        <v>34</v>
      </c>
      <c r="I39" s="10"/>
      <c r="J39" s="10"/>
      <c r="K39" s="11" t="s">
        <v>8</v>
      </c>
      <c r="L39" s="8" t="s">
        <v>128</v>
      </c>
      <c r="M39" s="172" t="s">
        <v>37</v>
      </c>
      <c r="N39" s="173"/>
      <c r="O39" s="174"/>
    </row>
    <row r="40" spans="1:18" x14ac:dyDescent="0.2">
      <c r="E40" s="10"/>
      <c r="F40" s="10"/>
      <c r="G40" s="10"/>
      <c r="H40" s="10"/>
      <c r="I40" s="10"/>
      <c r="J40" s="10"/>
      <c r="K40" s="11" t="s">
        <v>13</v>
      </c>
      <c r="L40" s="8" t="s">
        <v>129</v>
      </c>
      <c r="M40" s="179" t="s">
        <v>38</v>
      </c>
      <c r="N40" s="180"/>
      <c r="O40" s="181"/>
    </row>
    <row r="41" spans="1:18" x14ac:dyDescent="0.2">
      <c r="E41" s="10"/>
      <c r="F41" s="10"/>
      <c r="G41" s="10"/>
      <c r="H41" s="10"/>
      <c r="I41" s="10"/>
      <c r="J41" s="10"/>
      <c r="K41" s="10"/>
      <c r="L41" s="10"/>
      <c r="M41" s="12"/>
      <c r="N41" s="13"/>
    </row>
    <row r="42" spans="1:18" x14ac:dyDescent="0.2">
      <c r="E42" s="10"/>
      <c r="F42" s="10"/>
      <c r="G42" s="10"/>
      <c r="H42" s="10"/>
      <c r="I42" s="10"/>
      <c r="J42" s="10"/>
      <c r="K42" s="10"/>
      <c r="L42" s="10"/>
    </row>
    <row r="43" spans="1:18" x14ac:dyDescent="0.2">
      <c r="F43" s="10"/>
      <c r="G43" s="10"/>
      <c r="H43" s="10"/>
    </row>
  </sheetData>
  <mergeCells count="11">
    <mergeCell ref="F39:G39"/>
    <mergeCell ref="M39:O39"/>
    <mergeCell ref="E1:K1"/>
    <mergeCell ref="F38:G38"/>
    <mergeCell ref="M40:O40"/>
    <mergeCell ref="F35:H35"/>
    <mergeCell ref="K35:O35"/>
    <mergeCell ref="F36:G36"/>
    <mergeCell ref="M36:O36"/>
    <mergeCell ref="F37:G37"/>
    <mergeCell ref="M37:O37"/>
  </mergeCells>
  <phoneticPr fontId="0" type="noConversion"/>
  <conditionalFormatting sqref="L3:L29 L31:L33">
    <cfRule type="cellIs" dxfId="1" priority="1" stopIfTrue="1" operator="between">
      <formula>45</formula>
      <formula>57.9</formula>
    </cfRule>
  </conditionalFormatting>
  <pageMargins left="0.75" right="0.75" top="1" bottom="1" header="0.5" footer="0.5"/>
  <pageSetup scale="64" orientation="landscape" verticalDpi="1200" r:id="rId1"/>
  <headerFooter alignWithMargins="0">
    <oddHeader>&amp;CBiol-22, 27163</oddHeader>
    <oddFooter>&amp;LSP10&amp;RDr. Mike Gilbert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="86" workbookViewId="0">
      <selection activeCell="J14" sqref="J14"/>
    </sheetView>
  </sheetViews>
  <sheetFormatPr defaultRowHeight="12.75" x14ac:dyDescent="0.2"/>
  <cols>
    <col min="1" max="1" width="9" style="2" customWidth="1"/>
    <col min="2" max="2" width="4.140625" style="2" customWidth="1"/>
    <col min="3" max="3" width="26.42578125" style="5" bestFit="1" customWidth="1"/>
    <col min="4" max="4" width="10" style="2" customWidth="1"/>
    <col min="5" max="10" width="9.42578125" style="2" customWidth="1"/>
    <col min="11" max="11" width="9.7109375" style="2" customWidth="1"/>
    <col min="12" max="13" width="11.28515625" style="2" customWidth="1"/>
    <col min="14" max="14" width="13.140625" style="2" bestFit="1" customWidth="1"/>
    <col min="15" max="15" width="11.42578125" style="2" bestFit="1" customWidth="1"/>
    <col min="16" max="16" width="10.85546875" style="2" customWidth="1"/>
    <col min="17" max="17" width="11.5703125" style="2" customWidth="1"/>
    <col min="18" max="18" width="11.85546875" customWidth="1"/>
  </cols>
  <sheetData>
    <row r="1" spans="1:18" x14ac:dyDescent="0.2">
      <c r="E1" s="175" t="s">
        <v>92</v>
      </c>
      <c r="F1" s="176"/>
      <c r="G1" s="176"/>
      <c r="H1" s="176"/>
      <c r="I1" s="176"/>
      <c r="J1" s="176"/>
      <c r="K1" s="177"/>
    </row>
    <row r="2" spans="1:18" x14ac:dyDescent="0.2">
      <c r="A2" s="1" t="s">
        <v>3</v>
      </c>
      <c r="B2" s="1" t="s">
        <v>39</v>
      </c>
      <c r="C2" s="4" t="s">
        <v>1</v>
      </c>
      <c r="D2" s="1" t="s">
        <v>2</v>
      </c>
      <c r="E2" s="1" t="s">
        <v>10</v>
      </c>
      <c r="F2" s="1" t="s">
        <v>11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23</v>
      </c>
      <c r="L2" s="1" t="s">
        <v>18</v>
      </c>
      <c r="M2" s="1" t="s">
        <v>19</v>
      </c>
      <c r="N2" s="1" t="s">
        <v>45</v>
      </c>
      <c r="O2" s="1" t="s">
        <v>49</v>
      </c>
      <c r="P2" s="1" t="s">
        <v>20</v>
      </c>
      <c r="Q2" s="1" t="s">
        <v>21</v>
      </c>
      <c r="R2" s="2"/>
    </row>
    <row r="3" spans="1:18" s="20" customFormat="1" x14ac:dyDescent="0.2">
      <c r="A3" s="16"/>
      <c r="B3" s="16"/>
      <c r="C3" s="26"/>
      <c r="D3" s="41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6"/>
      <c r="R3" s="42"/>
    </row>
    <row r="4" spans="1:18" s="20" customFormat="1" x14ac:dyDescent="0.2">
      <c r="A4" s="16"/>
      <c r="B4" s="16"/>
      <c r="C4" s="26"/>
      <c r="D4" s="4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6"/>
      <c r="R4" s="42"/>
    </row>
    <row r="5" spans="1:18" s="20" customFormat="1" x14ac:dyDescent="0.2">
      <c r="A5" s="16"/>
      <c r="B5" s="16"/>
      <c r="C5" s="26"/>
      <c r="D5" s="41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6"/>
      <c r="R5" s="21"/>
    </row>
    <row r="6" spans="1:18" s="20" customFormat="1" x14ac:dyDescent="0.2">
      <c r="A6" s="16"/>
      <c r="B6" s="16"/>
      <c r="C6" s="26"/>
      <c r="D6" s="4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6"/>
      <c r="R6" s="21"/>
    </row>
    <row r="7" spans="1:18" s="20" customFormat="1" x14ac:dyDescent="0.2">
      <c r="A7" s="16"/>
      <c r="B7" s="16"/>
      <c r="C7" s="26"/>
      <c r="D7" s="4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6"/>
      <c r="R7" s="42"/>
    </row>
    <row r="8" spans="1:18" s="20" customFormat="1" x14ac:dyDescent="0.2">
      <c r="A8" s="16"/>
      <c r="B8" s="16"/>
      <c r="C8" s="26"/>
      <c r="D8" s="41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6"/>
      <c r="R8" s="42"/>
    </row>
    <row r="9" spans="1:18" s="20" customFormat="1" x14ac:dyDescent="0.2">
      <c r="A9" s="16"/>
      <c r="B9" s="16"/>
      <c r="C9" s="26"/>
      <c r="D9" s="41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6"/>
      <c r="R9" s="42"/>
    </row>
    <row r="10" spans="1:18" s="20" customFormat="1" x14ac:dyDescent="0.2">
      <c r="A10" s="16"/>
      <c r="B10" s="16"/>
      <c r="C10" s="26"/>
      <c r="D10" s="41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6"/>
      <c r="R10" s="42"/>
    </row>
    <row r="11" spans="1:18" s="20" customFormat="1" x14ac:dyDescent="0.2">
      <c r="A11" s="16"/>
      <c r="B11" s="16"/>
      <c r="C11" s="26"/>
      <c r="D11" s="41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6"/>
      <c r="R11" s="42"/>
    </row>
    <row r="12" spans="1:18" s="20" customFormat="1" x14ac:dyDescent="0.2">
      <c r="A12" s="16"/>
      <c r="B12" s="16"/>
      <c r="C12" s="26"/>
      <c r="D12" s="41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6"/>
      <c r="R12" s="42"/>
    </row>
    <row r="13" spans="1:18" s="20" customFormat="1" x14ac:dyDescent="0.2">
      <c r="A13" s="16"/>
      <c r="B13" s="16"/>
      <c r="C13" s="26"/>
      <c r="D13" s="4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6"/>
      <c r="R13" s="42"/>
    </row>
    <row r="14" spans="1:18" s="20" customFormat="1" x14ac:dyDescent="0.2">
      <c r="A14" s="16"/>
      <c r="B14" s="16"/>
      <c r="C14" s="26"/>
      <c r="D14" s="4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6"/>
      <c r="R14" s="42"/>
    </row>
    <row r="15" spans="1:18" s="20" customFormat="1" x14ac:dyDescent="0.2">
      <c r="A15" s="16"/>
      <c r="B15" s="16"/>
      <c r="C15" s="56"/>
      <c r="D15" s="41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6"/>
      <c r="R15" s="42"/>
    </row>
    <row r="16" spans="1:18" s="20" customFormat="1" x14ac:dyDescent="0.2">
      <c r="A16" s="16"/>
      <c r="B16" s="16"/>
      <c r="C16" s="26"/>
      <c r="D16" s="41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6"/>
      <c r="R16" s="42"/>
    </row>
    <row r="17" spans="1:18" s="20" customFormat="1" x14ac:dyDescent="0.2">
      <c r="A17" s="16"/>
      <c r="B17" s="16"/>
      <c r="C17" s="26"/>
      <c r="D17" s="41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6"/>
      <c r="R17" s="42"/>
    </row>
    <row r="18" spans="1:18" s="20" customFormat="1" x14ac:dyDescent="0.2">
      <c r="A18" s="16"/>
      <c r="B18" s="16"/>
      <c r="C18" s="26"/>
      <c r="D18" s="41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6"/>
      <c r="R18" s="42"/>
    </row>
    <row r="19" spans="1:18" s="20" customFormat="1" x14ac:dyDescent="0.2">
      <c r="A19" s="16"/>
      <c r="B19" s="16"/>
      <c r="C19" s="26"/>
      <c r="D19" s="41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6"/>
      <c r="R19" s="21"/>
    </row>
    <row r="20" spans="1:18" s="20" customFormat="1" x14ac:dyDescent="0.2">
      <c r="A20" s="16"/>
      <c r="B20" s="16"/>
      <c r="C20" s="26"/>
      <c r="D20" s="41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6"/>
      <c r="R20" s="21"/>
    </row>
    <row r="21" spans="1:18" s="20" customFormat="1" x14ac:dyDescent="0.2">
      <c r="A21" s="16"/>
      <c r="B21" s="16"/>
      <c r="C21" s="56"/>
      <c r="D21" s="4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6"/>
      <c r="R21" s="42"/>
    </row>
    <row r="22" spans="1:18" s="20" customFormat="1" x14ac:dyDescent="0.2">
      <c r="A22" s="16"/>
      <c r="B22" s="16"/>
      <c r="C22" s="26"/>
      <c r="D22" s="41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6"/>
      <c r="R22" s="42"/>
    </row>
    <row r="23" spans="1:18" s="20" customFormat="1" x14ac:dyDescent="0.2">
      <c r="A23" s="16"/>
      <c r="B23" s="16"/>
      <c r="C23" s="26"/>
      <c r="D23" s="41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6"/>
      <c r="R23" s="21"/>
    </row>
    <row r="24" spans="1:18" s="20" customFormat="1" x14ac:dyDescent="0.2">
      <c r="A24" s="16"/>
      <c r="B24" s="16"/>
      <c r="C24" s="26"/>
      <c r="D24" s="41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6"/>
      <c r="R24" s="42"/>
    </row>
    <row r="25" spans="1:18" s="20" customFormat="1" x14ac:dyDescent="0.2">
      <c r="A25" s="16"/>
      <c r="B25" s="16"/>
      <c r="C25" s="26"/>
      <c r="D25" s="4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6"/>
      <c r="R25" s="21"/>
    </row>
    <row r="26" spans="1:18" s="20" customFormat="1" x14ac:dyDescent="0.2">
      <c r="A26" s="16"/>
      <c r="B26" s="16"/>
      <c r="C26" s="26"/>
      <c r="D26" s="41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6"/>
      <c r="R26" s="21"/>
    </row>
    <row r="27" spans="1:18" s="20" customFormat="1" x14ac:dyDescent="0.2">
      <c r="A27" s="16"/>
      <c r="B27" s="16"/>
      <c r="C27" s="26"/>
      <c r="D27" s="41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6"/>
      <c r="R27" s="63"/>
    </row>
    <row r="28" spans="1:18" x14ac:dyDescent="0.2">
      <c r="A28" s="16"/>
      <c r="B28" s="16"/>
      <c r="C28" s="26"/>
      <c r="D28" s="41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6"/>
    </row>
    <row r="29" spans="1:18" x14ac:dyDescent="0.2">
      <c r="A29" s="16"/>
      <c r="B29" s="16"/>
      <c r="C29" s="26"/>
      <c r="D29" s="41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6"/>
    </row>
    <row r="30" spans="1:18" x14ac:dyDescent="0.2">
      <c r="A30" s="16"/>
      <c r="B30" s="16"/>
      <c r="C30" s="26"/>
      <c r="D30" s="41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6"/>
    </row>
    <row r="31" spans="1:18" x14ac:dyDescent="0.2">
      <c r="A31" s="16"/>
      <c r="B31" s="16"/>
      <c r="C31" s="26"/>
      <c r="D31" s="41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6"/>
    </row>
    <row r="32" spans="1:18" x14ac:dyDescent="0.2">
      <c r="A32" s="16"/>
      <c r="B32" s="16"/>
      <c r="C32" s="26"/>
      <c r="D32" s="4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6"/>
    </row>
    <row r="33" spans="1:17" x14ac:dyDescent="0.2">
      <c r="A33" s="16"/>
      <c r="B33" s="16"/>
      <c r="C33" s="26"/>
      <c r="D33" s="41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6"/>
    </row>
    <row r="34" spans="1:17" x14ac:dyDescent="0.2">
      <c r="E34" s="10"/>
      <c r="F34" s="10"/>
      <c r="G34" s="10"/>
      <c r="H34" s="10"/>
      <c r="I34" s="10"/>
      <c r="J34" s="10"/>
      <c r="K34" s="10"/>
      <c r="L34" s="10"/>
      <c r="M34" s="10"/>
      <c r="N34" s="7"/>
    </row>
    <row r="35" spans="1:17" x14ac:dyDescent="0.2">
      <c r="E35" s="7"/>
      <c r="F35" s="182" t="s">
        <v>32</v>
      </c>
      <c r="G35" s="182"/>
      <c r="H35" s="182"/>
      <c r="I35" s="7"/>
      <c r="J35" s="7"/>
      <c r="K35" s="183" t="s">
        <v>35</v>
      </c>
      <c r="L35" s="184"/>
      <c r="M35" s="184"/>
      <c r="N35" s="184"/>
      <c r="O35" s="185"/>
    </row>
    <row r="36" spans="1:17" x14ac:dyDescent="0.2">
      <c r="E36" s="10"/>
      <c r="F36" s="171" t="s">
        <v>18</v>
      </c>
      <c r="G36" s="171"/>
      <c r="H36" s="27" t="s">
        <v>47</v>
      </c>
      <c r="I36" s="10"/>
      <c r="J36" s="10"/>
      <c r="K36" s="24" t="s">
        <v>5</v>
      </c>
      <c r="L36" s="28" t="s">
        <v>125</v>
      </c>
      <c r="M36" s="186" t="s">
        <v>36</v>
      </c>
      <c r="N36" s="187"/>
      <c r="O36" s="188"/>
    </row>
    <row r="37" spans="1:17" x14ac:dyDescent="0.2">
      <c r="E37" s="10"/>
      <c r="F37" s="171" t="s">
        <v>19</v>
      </c>
      <c r="G37" s="171"/>
      <c r="H37" s="27" t="s">
        <v>33</v>
      </c>
      <c r="I37" s="10"/>
      <c r="J37" s="10"/>
      <c r="K37" s="11" t="s">
        <v>7</v>
      </c>
      <c r="L37" s="8" t="s">
        <v>126</v>
      </c>
      <c r="M37" s="172" t="s">
        <v>130</v>
      </c>
      <c r="N37" s="173"/>
      <c r="O37" s="174"/>
    </row>
    <row r="38" spans="1:17" x14ac:dyDescent="0.2">
      <c r="E38" s="10"/>
      <c r="F38" s="178" t="s">
        <v>45</v>
      </c>
      <c r="G38" s="178"/>
      <c r="H38" s="65">
        <v>0.15</v>
      </c>
      <c r="I38" s="10"/>
      <c r="J38" s="10"/>
      <c r="K38" s="11" t="s">
        <v>12</v>
      </c>
      <c r="L38" s="8" t="s">
        <v>127</v>
      </c>
      <c r="O38" s="29"/>
    </row>
    <row r="39" spans="1:17" x14ac:dyDescent="0.2">
      <c r="E39" s="10"/>
      <c r="F39" s="171" t="s">
        <v>48</v>
      </c>
      <c r="G39" s="171"/>
      <c r="H39" s="27" t="s">
        <v>34</v>
      </c>
      <c r="I39" s="10"/>
      <c r="J39" s="10"/>
      <c r="K39" s="11" t="s">
        <v>8</v>
      </c>
      <c r="L39" s="8" t="s">
        <v>128</v>
      </c>
      <c r="M39" s="172" t="s">
        <v>37</v>
      </c>
      <c r="N39" s="173"/>
      <c r="O39" s="174"/>
    </row>
    <row r="40" spans="1:17" x14ac:dyDescent="0.2">
      <c r="E40" s="10"/>
      <c r="F40" s="10"/>
      <c r="G40" s="10"/>
      <c r="H40" s="10"/>
      <c r="I40" s="10"/>
      <c r="J40" s="10"/>
      <c r="K40" s="11" t="s">
        <v>13</v>
      </c>
      <c r="L40" s="8" t="s">
        <v>129</v>
      </c>
      <c r="M40" s="179" t="s">
        <v>38</v>
      </c>
      <c r="N40" s="180"/>
      <c r="O40" s="181"/>
    </row>
    <row r="41" spans="1:17" x14ac:dyDescent="0.2">
      <c r="E41" s="10"/>
      <c r="F41" s="10"/>
      <c r="G41" s="10"/>
      <c r="H41" s="10"/>
      <c r="I41" s="10"/>
      <c r="J41" s="10"/>
      <c r="K41" s="10"/>
      <c r="L41" s="10"/>
      <c r="M41" s="12"/>
      <c r="N41" s="13"/>
    </row>
    <row r="42" spans="1:17" x14ac:dyDescent="0.2">
      <c r="E42" s="10"/>
      <c r="F42" s="10"/>
      <c r="G42" s="10"/>
      <c r="H42" s="10"/>
      <c r="I42" s="10"/>
      <c r="J42" s="10"/>
      <c r="K42" s="10"/>
      <c r="L42" s="10"/>
    </row>
    <row r="43" spans="1:17" x14ac:dyDescent="0.2">
      <c r="F43" s="10"/>
      <c r="G43" s="10"/>
      <c r="H43" s="10"/>
    </row>
  </sheetData>
  <mergeCells count="11">
    <mergeCell ref="E1:K1"/>
    <mergeCell ref="M40:O40"/>
    <mergeCell ref="F37:G37"/>
    <mergeCell ref="M37:O37"/>
    <mergeCell ref="F38:G38"/>
    <mergeCell ref="F39:G39"/>
    <mergeCell ref="M39:O39"/>
    <mergeCell ref="F35:H35"/>
    <mergeCell ref="K35:O35"/>
    <mergeCell ref="F36:G36"/>
    <mergeCell ref="M36:O36"/>
  </mergeCells>
  <phoneticPr fontId="7" type="noConversion"/>
  <conditionalFormatting sqref="L3:L29 L31:L33">
    <cfRule type="cellIs" dxfId="0" priority="1" stopIfTrue="1" operator="between">
      <formula>45</formula>
      <formula>57.9</formula>
    </cfRule>
  </conditionalFormatting>
  <pageMargins left="0.75" right="0.75" top="1" bottom="1" header="0.5" footer="0.5"/>
  <pageSetup scale="62" orientation="landscape" horizontalDpi="0" verticalDpi="0" r:id="rId1"/>
  <headerFooter alignWithMargins="0">
    <oddHeader>&amp;CBiol-22, 27164</oddHeader>
    <oddFooter>&amp;LSP10&amp;RDr. Mike Gilbert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86" zoomScaleNormal="86" workbookViewId="0">
      <selection activeCell="R15" sqref="R15"/>
    </sheetView>
  </sheetViews>
  <sheetFormatPr defaultRowHeight="12.75" x14ac:dyDescent="0.2"/>
  <cols>
    <col min="1" max="1" width="14.7109375" style="20" customWidth="1"/>
    <col min="2" max="8" width="10.7109375" style="20" customWidth="1"/>
    <col min="9" max="9" width="12.7109375" style="20" customWidth="1"/>
    <col min="10" max="10" width="13" style="20" customWidth="1"/>
    <col min="11" max="11" width="15.42578125" style="20" customWidth="1"/>
    <col min="12" max="12" width="13.42578125" style="20" customWidth="1"/>
    <col min="13" max="13" width="12.7109375" style="20" customWidth="1"/>
    <col min="14" max="14" width="11.42578125" style="20" customWidth="1"/>
    <col min="15" max="16384" width="9.140625" style="20"/>
  </cols>
  <sheetData>
    <row r="1" spans="1:14" s="99" customFormat="1" x14ac:dyDescent="0.2">
      <c r="A1" s="61" t="s">
        <v>2</v>
      </c>
      <c r="B1" s="61" t="s">
        <v>10</v>
      </c>
      <c r="C1" s="61" t="s">
        <v>11</v>
      </c>
      <c r="D1" s="61" t="s">
        <v>14</v>
      </c>
      <c r="E1" s="61" t="s">
        <v>15</v>
      </c>
      <c r="F1" s="61" t="s">
        <v>16</v>
      </c>
      <c r="G1" s="61" t="s">
        <v>17</v>
      </c>
      <c r="H1" s="61" t="s">
        <v>23</v>
      </c>
      <c r="I1" s="61" t="s">
        <v>18</v>
      </c>
      <c r="J1" s="109" t="s">
        <v>19</v>
      </c>
      <c r="K1" s="109" t="s">
        <v>45</v>
      </c>
      <c r="L1" s="61" t="s">
        <v>49</v>
      </c>
      <c r="M1" s="61" t="s">
        <v>20</v>
      </c>
      <c r="N1" s="66" t="s">
        <v>64</v>
      </c>
    </row>
    <row r="2" spans="1:14" x14ac:dyDescent="0.2">
      <c r="A2" s="97">
        <v>540215</v>
      </c>
      <c r="B2" s="34">
        <v>94.909980280665479</v>
      </c>
      <c r="C2" s="34">
        <v>96.563804458797179</v>
      </c>
      <c r="D2" s="18"/>
      <c r="E2" s="18"/>
      <c r="F2" s="18"/>
      <c r="G2" s="18"/>
      <c r="H2" s="18"/>
      <c r="I2" s="37">
        <v>95.736892369731322</v>
      </c>
      <c r="J2" s="146">
        <v>98.8888888888889</v>
      </c>
      <c r="K2" s="146">
        <v>78</v>
      </c>
      <c r="L2" s="146">
        <v>85</v>
      </c>
      <c r="M2" s="37">
        <v>92.790668407087892</v>
      </c>
      <c r="N2" s="35" t="s">
        <v>5</v>
      </c>
    </row>
    <row r="3" spans="1:14" x14ac:dyDescent="0.2">
      <c r="A3" s="113">
        <v>439574</v>
      </c>
      <c r="B3" s="34">
        <v>97.805716692512405</v>
      </c>
      <c r="C3" s="34">
        <v>98.9</v>
      </c>
      <c r="D3" s="18"/>
      <c r="E3" s="18"/>
      <c r="F3" s="18"/>
      <c r="G3" s="18"/>
      <c r="H3" s="18"/>
      <c r="I3" s="37">
        <v>98.352858346256198</v>
      </c>
      <c r="J3" s="146">
        <v>91.1111111111111</v>
      </c>
      <c r="K3" s="146">
        <v>78</v>
      </c>
      <c r="L3" s="146">
        <v>85</v>
      </c>
      <c r="M3" s="37">
        <v>92.154206950905873</v>
      </c>
      <c r="N3" s="35" t="s">
        <v>5</v>
      </c>
    </row>
    <row r="4" spans="1:14" x14ac:dyDescent="0.2">
      <c r="A4" s="97">
        <v>430089</v>
      </c>
      <c r="B4" s="34">
        <v>91.962112074742024</v>
      </c>
      <c r="C4" s="34">
        <v>89.49212156365553</v>
      </c>
      <c r="D4" s="18"/>
      <c r="E4" s="18"/>
      <c r="F4" s="18"/>
      <c r="G4" s="18"/>
      <c r="H4" s="18"/>
      <c r="I4" s="37">
        <v>90.727116819198784</v>
      </c>
      <c r="J4" s="146">
        <v>87.777777777777771</v>
      </c>
      <c r="K4" s="146">
        <v>78</v>
      </c>
      <c r="L4" s="146">
        <v>85</v>
      </c>
      <c r="M4" s="37">
        <v>87.508002854043838</v>
      </c>
      <c r="N4" s="35" t="s">
        <v>7</v>
      </c>
    </row>
    <row r="5" spans="1:14" x14ac:dyDescent="0.2">
      <c r="A5" s="113">
        <v>282194</v>
      </c>
      <c r="B5" s="34">
        <v>90.014243868818554</v>
      </c>
      <c r="C5" s="34">
        <v>75.348755773372247</v>
      </c>
      <c r="D5" s="18"/>
      <c r="E5" s="18"/>
      <c r="F5" s="18"/>
      <c r="G5" s="18"/>
      <c r="H5" s="18"/>
      <c r="I5" s="37">
        <v>82.6814998210954</v>
      </c>
      <c r="J5" s="146">
        <v>100</v>
      </c>
      <c r="K5" s="146">
        <v>78</v>
      </c>
      <c r="L5" s="146">
        <v>85</v>
      </c>
      <c r="M5" s="37">
        <v>86.540749910547703</v>
      </c>
      <c r="N5" s="35" t="s">
        <v>7</v>
      </c>
    </row>
    <row r="6" spans="1:14" x14ac:dyDescent="0.2">
      <c r="A6" s="113">
        <v>372586</v>
      </c>
      <c r="B6" s="34">
        <v>94.909980280665479</v>
      </c>
      <c r="C6" s="34">
        <v>91.668023992929889</v>
      </c>
      <c r="D6" s="18"/>
      <c r="E6" s="18"/>
      <c r="F6" s="18"/>
      <c r="G6" s="18"/>
      <c r="H6" s="18"/>
      <c r="I6" s="37">
        <v>93.289002136797677</v>
      </c>
      <c r="J6" s="146">
        <v>77.777777777777786</v>
      </c>
      <c r="K6" s="146">
        <v>78</v>
      </c>
      <c r="L6" s="146">
        <v>85</v>
      </c>
      <c r="M6" s="37">
        <v>86.288945512843284</v>
      </c>
      <c r="N6" s="35" t="s">
        <v>7</v>
      </c>
    </row>
    <row r="7" spans="1:14" x14ac:dyDescent="0.2">
      <c r="A7" s="97">
        <v>511707</v>
      </c>
      <c r="B7" s="34">
        <v>92.436046177703759</v>
      </c>
      <c r="C7" s="34">
        <v>92.211999600248475</v>
      </c>
      <c r="D7" s="18"/>
      <c r="E7" s="18"/>
      <c r="F7" s="18"/>
      <c r="G7" s="18"/>
      <c r="H7" s="18"/>
      <c r="I7" s="37">
        <v>92.324022888976117</v>
      </c>
      <c r="J7" s="146">
        <v>77.777777777777786</v>
      </c>
      <c r="K7" s="146">
        <v>78</v>
      </c>
      <c r="L7" s="146">
        <v>85</v>
      </c>
      <c r="M7" s="37">
        <v>85.806455888932504</v>
      </c>
      <c r="N7" s="35" t="s">
        <v>7</v>
      </c>
    </row>
    <row r="8" spans="1:14" x14ac:dyDescent="0.2">
      <c r="A8" s="113">
        <v>77868</v>
      </c>
      <c r="B8" s="34">
        <v>81.696705148086465</v>
      </c>
      <c r="C8" s="34">
        <v>82.420438668513881</v>
      </c>
      <c r="D8" s="18"/>
      <c r="E8" s="18"/>
      <c r="F8" s="18"/>
      <c r="G8" s="18"/>
      <c r="H8" s="18"/>
      <c r="I8" s="37">
        <v>82.058571908300166</v>
      </c>
      <c r="J8" s="146">
        <v>88.888888888888886</v>
      </c>
      <c r="K8" s="146">
        <v>78</v>
      </c>
      <c r="L8" s="146">
        <v>85</v>
      </c>
      <c r="M8" s="37">
        <v>83.4515081763723</v>
      </c>
      <c r="N8" s="35" t="s">
        <v>7</v>
      </c>
    </row>
    <row r="9" spans="1:14" x14ac:dyDescent="0.2">
      <c r="A9" s="113">
        <v>518922</v>
      </c>
      <c r="B9" s="34">
        <v>88.540309765856833</v>
      </c>
      <c r="C9" s="34">
        <v>80.244536239239523</v>
      </c>
      <c r="D9" s="18"/>
      <c r="E9" s="18"/>
      <c r="F9" s="18"/>
      <c r="G9" s="18"/>
      <c r="H9" s="18"/>
      <c r="I9" s="37">
        <v>84.392423002548185</v>
      </c>
      <c r="J9" s="146">
        <v>83.333333333333343</v>
      </c>
      <c r="K9" s="146">
        <v>78</v>
      </c>
      <c r="L9" s="146">
        <v>85</v>
      </c>
      <c r="M9" s="37">
        <v>83.229544834607424</v>
      </c>
      <c r="N9" s="35" t="s">
        <v>7</v>
      </c>
    </row>
    <row r="10" spans="1:14" x14ac:dyDescent="0.2">
      <c r="A10" s="97">
        <v>600890</v>
      </c>
      <c r="B10" s="34">
        <v>78.644573354009921</v>
      </c>
      <c r="C10" s="34">
        <v>70.452975307504943</v>
      </c>
      <c r="D10" s="18"/>
      <c r="E10" s="18"/>
      <c r="F10" s="18"/>
      <c r="G10" s="18"/>
      <c r="H10" s="18"/>
      <c r="I10" s="37">
        <v>74.548774330757425</v>
      </c>
      <c r="J10" s="146">
        <v>96.666666666666686</v>
      </c>
      <c r="K10" s="146">
        <v>78</v>
      </c>
      <c r="L10" s="146">
        <v>85</v>
      </c>
      <c r="M10" s="37">
        <v>81.641053832045387</v>
      </c>
      <c r="N10" s="35" t="s">
        <v>7</v>
      </c>
    </row>
    <row r="11" spans="1:14" x14ac:dyDescent="0.2">
      <c r="A11" s="97">
        <v>385086</v>
      </c>
      <c r="B11" s="34">
        <v>81.22277104512473</v>
      </c>
      <c r="C11" s="34">
        <v>69.908999700186342</v>
      </c>
      <c r="D11" s="18"/>
      <c r="E11" s="18"/>
      <c r="F11" s="18"/>
      <c r="G11" s="18"/>
      <c r="H11" s="18"/>
      <c r="I11" s="37">
        <v>75.565885372655544</v>
      </c>
      <c r="J11" s="146">
        <v>88.888888888888886</v>
      </c>
      <c r="K11" s="146">
        <v>78</v>
      </c>
      <c r="L11" s="146">
        <v>85</v>
      </c>
      <c r="M11" s="37">
        <v>80.205164908549989</v>
      </c>
      <c r="N11" s="35" t="s">
        <v>7</v>
      </c>
    </row>
    <row r="12" spans="1:14" x14ac:dyDescent="0.2">
      <c r="A12" s="97">
        <v>486291</v>
      </c>
      <c r="B12" s="34">
        <v>70.85310053031607</v>
      </c>
      <c r="C12" s="34">
        <v>76.436706988009419</v>
      </c>
      <c r="D12" s="18"/>
      <c r="E12" s="18"/>
      <c r="F12" s="18"/>
      <c r="G12" s="18"/>
      <c r="H12" s="18"/>
      <c r="I12" s="37">
        <v>73.644903759162744</v>
      </c>
      <c r="J12" s="146">
        <v>92.222222222222214</v>
      </c>
      <c r="K12" s="146">
        <v>78</v>
      </c>
      <c r="L12" s="146">
        <v>85</v>
      </c>
      <c r="M12" s="37">
        <v>80.078007435136925</v>
      </c>
      <c r="N12" s="35" t="s">
        <v>7</v>
      </c>
    </row>
    <row r="13" spans="1:14" x14ac:dyDescent="0.2">
      <c r="A13" s="97">
        <v>433936</v>
      </c>
      <c r="B13" s="34">
        <v>61.905232324392635</v>
      </c>
      <c r="C13" s="34">
        <v>69.908999700186342</v>
      </c>
      <c r="D13" s="18"/>
      <c r="E13" s="18"/>
      <c r="F13" s="18"/>
      <c r="G13" s="18"/>
      <c r="H13" s="18"/>
      <c r="I13" s="37">
        <v>65.907116012289492</v>
      </c>
      <c r="J13" s="146">
        <v>93.333333333333343</v>
      </c>
      <c r="K13" s="146">
        <v>78</v>
      </c>
      <c r="L13" s="146">
        <v>85</v>
      </c>
      <c r="M13" s="37">
        <v>76.486891339478078</v>
      </c>
      <c r="N13" s="35" t="s">
        <v>12</v>
      </c>
    </row>
    <row r="14" spans="1:14" x14ac:dyDescent="0.2">
      <c r="A14" s="97">
        <v>150857</v>
      </c>
      <c r="B14" s="34">
        <v>51.587693603660526</v>
      </c>
      <c r="C14" s="34">
        <v>84.052365490469654</v>
      </c>
      <c r="D14" s="18"/>
      <c r="E14" s="18"/>
      <c r="F14" s="18"/>
      <c r="G14" s="18"/>
      <c r="H14" s="18"/>
      <c r="I14" s="37">
        <v>67.82002954706509</v>
      </c>
      <c r="J14" s="146">
        <v>87.777777777777786</v>
      </c>
      <c r="K14" s="146">
        <v>78</v>
      </c>
      <c r="L14" s="146">
        <v>85</v>
      </c>
      <c r="M14" s="37">
        <v>76.054459217976998</v>
      </c>
      <c r="N14" s="35" t="s">
        <v>12</v>
      </c>
    </row>
    <row r="15" spans="1:14" x14ac:dyDescent="0.2">
      <c r="A15" s="97">
        <v>513075</v>
      </c>
      <c r="B15" s="34">
        <v>82.696705148086465</v>
      </c>
      <c r="C15" s="34">
        <v>72.084902129460716</v>
      </c>
      <c r="D15" s="18"/>
      <c r="E15" s="18"/>
      <c r="F15" s="18"/>
      <c r="G15" s="18"/>
      <c r="H15" s="18"/>
      <c r="I15" s="37">
        <v>77.39080363877359</v>
      </c>
      <c r="J15" s="146">
        <v>66.666666666666671</v>
      </c>
      <c r="K15" s="146">
        <v>78</v>
      </c>
      <c r="L15" s="146">
        <v>85</v>
      </c>
      <c r="M15" s="37">
        <v>75.562068486053462</v>
      </c>
      <c r="N15" s="35" t="s">
        <v>12</v>
      </c>
    </row>
    <row r="16" spans="1:14" ht="12.75" customHeight="1" x14ac:dyDescent="0.2">
      <c r="A16" s="97">
        <v>484016</v>
      </c>
      <c r="B16" s="34">
        <v>76.644573354009921</v>
      </c>
      <c r="C16" s="34">
        <v>65.013219234319067</v>
      </c>
      <c r="D16" s="18"/>
      <c r="E16" s="18"/>
      <c r="F16" s="18"/>
      <c r="G16" s="34"/>
      <c r="H16" s="18"/>
      <c r="I16" s="37">
        <v>70.828896294164494</v>
      </c>
      <c r="J16" s="146">
        <v>77.777777777777786</v>
      </c>
      <c r="K16" s="146">
        <v>78</v>
      </c>
      <c r="L16" s="146">
        <v>85</v>
      </c>
      <c r="M16" s="37">
        <v>75.0588925915267</v>
      </c>
      <c r="N16" s="35" t="s">
        <v>12</v>
      </c>
    </row>
    <row r="17" spans="1:14" x14ac:dyDescent="0.2">
      <c r="A17" s="113">
        <v>343245</v>
      </c>
      <c r="B17" s="34">
        <v>75.274902839201275</v>
      </c>
      <c r="C17" s="34">
        <v>53.045755873310114</v>
      </c>
      <c r="D17" s="18"/>
      <c r="E17" s="18"/>
      <c r="F17" s="18"/>
      <c r="G17" s="18"/>
      <c r="H17" s="18"/>
      <c r="I17" s="37">
        <v>64.160329356255687</v>
      </c>
      <c r="J17" s="146">
        <v>83.333333333333343</v>
      </c>
      <c r="K17" s="146">
        <v>78</v>
      </c>
      <c r="L17" s="146">
        <v>85</v>
      </c>
      <c r="M17" s="37">
        <v>73.113498011461175</v>
      </c>
      <c r="N17" s="35" t="s">
        <v>12</v>
      </c>
    </row>
    <row r="18" spans="1:14" x14ac:dyDescent="0.2">
      <c r="A18" s="97">
        <v>524322</v>
      </c>
      <c r="B18" s="34">
        <v>71.274902839201275</v>
      </c>
      <c r="C18" s="34">
        <v>59.02948755381459</v>
      </c>
      <c r="D18" s="18"/>
      <c r="E18" s="18"/>
      <c r="F18" s="18"/>
      <c r="G18" s="18"/>
      <c r="H18" s="18"/>
      <c r="I18" s="37">
        <v>65.152195196507932</v>
      </c>
      <c r="J18" s="146">
        <v>77.777777777777786</v>
      </c>
      <c r="K18" s="146">
        <v>78</v>
      </c>
      <c r="L18" s="146">
        <v>85</v>
      </c>
      <c r="M18" s="37">
        <v>72.220542042698412</v>
      </c>
      <c r="N18" s="35" t="s">
        <v>12</v>
      </c>
    </row>
    <row r="19" spans="1:14" x14ac:dyDescent="0.2">
      <c r="A19" s="97">
        <v>367876</v>
      </c>
      <c r="B19" s="34">
        <v>57.483430015507437</v>
      </c>
      <c r="C19" s="34">
        <v>63.92526801968188</v>
      </c>
      <c r="D19" s="18"/>
      <c r="E19" s="18"/>
      <c r="F19" s="18"/>
      <c r="G19" s="18"/>
      <c r="H19" s="18"/>
      <c r="I19" s="37">
        <v>60.704349017594659</v>
      </c>
      <c r="J19" s="146">
        <v>86.666666666666671</v>
      </c>
      <c r="K19" s="146">
        <v>78</v>
      </c>
      <c r="L19" s="146">
        <v>85</v>
      </c>
      <c r="M19" s="37">
        <v>72.218841175463993</v>
      </c>
      <c r="N19" s="35" t="s">
        <v>12</v>
      </c>
    </row>
    <row r="20" spans="1:14" x14ac:dyDescent="0.2">
      <c r="A20" s="97">
        <v>301808</v>
      </c>
      <c r="B20" s="34">
        <v>63.483430015507437</v>
      </c>
      <c r="C20" s="34">
        <v>62.293341197726122</v>
      </c>
      <c r="D20" s="18"/>
      <c r="E20" s="18"/>
      <c r="F20" s="18"/>
      <c r="G20" s="34"/>
      <c r="H20" s="18"/>
      <c r="I20" s="37">
        <v>62.888385606616779</v>
      </c>
      <c r="J20" s="146">
        <v>78.888888888888886</v>
      </c>
      <c r="K20" s="146">
        <v>78</v>
      </c>
      <c r="L20" s="146">
        <v>85</v>
      </c>
      <c r="M20" s="37">
        <v>71.366415025530614</v>
      </c>
      <c r="N20" s="35" t="s">
        <v>12</v>
      </c>
    </row>
    <row r="21" spans="1:14" x14ac:dyDescent="0.2">
      <c r="A21" s="113">
        <v>514150</v>
      </c>
      <c r="B21" s="34">
        <v>71.274902839201275</v>
      </c>
      <c r="C21" s="34">
        <v>45.974072978168472</v>
      </c>
      <c r="D21" s="18"/>
      <c r="E21" s="18"/>
      <c r="F21" s="18"/>
      <c r="G21" s="18"/>
      <c r="H21" s="18"/>
      <c r="I21" s="37">
        <v>58.62448790868487</v>
      </c>
      <c r="J21" s="146">
        <v>85.555555555555557</v>
      </c>
      <c r="K21" s="146">
        <v>78</v>
      </c>
      <c r="L21" s="146">
        <v>85</v>
      </c>
      <c r="M21" s="37">
        <v>70.901132843231323</v>
      </c>
      <c r="N21" s="35" t="s">
        <v>8</v>
      </c>
    </row>
    <row r="22" spans="1:14" x14ac:dyDescent="0.2">
      <c r="A22" s="97">
        <v>368409</v>
      </c>
      <c r="B22" s="34">
        <v>64.431298221430893</v>
      </c>
      <c r="C22" s="34">
        <v>53.045755873310114</v>
      </c>
      <c r="D22" s="18"/>
      <c r="E22" s="18"/>
      <c r="F22" s="18"/>
      <c r="G22" s="18"/>
      <c r="H22" s="18"/>
      <c r="I22" s="37">
        <v>58.738527047370503</v>
      </c>
      <c r="J22" s="146">
        <v>83.333333333333343</v>
      </c>
      <c r="K22" s="146">
        <v>78</v>
      </c>
      <c r="L22" s="146">
        <v>85</v>
      </c>
      <c r="M22" s="37">
        <v>70.402596857018594</v>
      </c>
      <c r="N22" s="35" t="s">
        <v>8</v>
      </c>
    </row>
    <row r="23" spans="1:14" x14ac:dyDescent="0.2">
      <c r="A23" s="97">
        <v>365779</v>
      </c>
      <c r="B23" s="34">
        <v>60.535561809583989</v>
      </c>
      <c r="C23" s="34">
        <v>62.293341197726122</v>
      </c>
      <c r="D23" s="18"/>
      <c r="E23" s="18"/>
      <c r="F23" s="18"/>
      <c r="G23" s="34"/>
      <c r="H23" s="18"/>
      <c r="I23" s="37">
        <v>61.414451503655059</v>
      </c>
      <c r="J23" s="146">
        <v>75</v>
      </c>
      <c r="K23" s="146">
        <v>78</v>
      </c>
      <c r="L23" s="146">
        <v>85</v>
      </c>
      <c r="M23" s="37">
        <v>69.657225751827525</v>
      </c>
      <c r="N23" s="35" t="s">
        <v>12</v>
      </c>
    </row>
    <row r="24" spans="1:14" x14ac:dyDescent="0.2">
      <c r="A24" s="113">
        <v>571603</v>
      </c>
      <c r="B24" s="34">
        <v>57.587693603660526</v>
      </c>
      <c r="C24" s="34">
        <v>63.381292412363294</v>
      </c>
      <c r="D24" s="18"/>
      <c r="E24" s="18"/>
      <c r="F24" s="18"/>
      <c r="G24" s="18"/>
      <c r="H24" s="18"/>
      <c r="I24" s="37">
        <v>60.48449300801191</v>
      </c>
      <c r="J24" s="146">
        <v>76.111111111111114</v>
      </c>
      <c r="K24" s="146">
        <v>78</v>
      </c>
      <c r="L24" s="146">
        <v>85</v>
      </c>
      <c r="M24" s="37">
        <v>69.470024281783736</v>
      </c>
      <c r="N24" s="35" t="s">
        <v>12</v>
      </c>
    </row>
    <row r="25" spans="1:14" x14ac:dyDescent="0.2">
      <c r="A25" s="97">
        <v>505869</v>
      </c>
      <c r="B25" s="34">
        <v>62.957364118469165</v>
      </c>
      <c r="C25" s="34">
        <v>56.309609517221645</v>
      </c>
      <c r="D25" s="18"/>
      <c r="E25" s="18"/>
      <c r="F25" s="18"/>
      <c r="G25" s="18"/>
      <c r="H25" s="18"/>
      <c r="I25" s="37">
        <v>59.633486817845409</v>
      </c>
      <c r="J25" s="146">
        <v>72.222222222222229</v>
      </c>
      <c r="K25" s="146">
        <v>78</v>
      </c>
      <c r="L25" s="146">
        <v>85</v>
      </c>
      <c r="M25" s="37">
        <v>68.072298964478264</v>
      </c>
      <c r="N25" s="35" t="s">
        <v>254</v>
      </c>
    </row>
    <row r="26" spans="1:14" x14ac:dyDescent="0.2">
      <c r="A26" s="97">
        <v>366471</v>
      </c>
      <c r="B26" s="34">
        <v>58.009495912545709</v>
      </c>
      <c r="C26" s="34">
        <v>53.589731480628707</v>
      </c>
      <c r="D26" s="18"/>
      <c r="E26" s="18"/>
      <c r="F26" s="18"/>
      <c r="G26" s="18"/>
      <c r="H26" s="18"/>
      <c r="I26" s="37">
        <v>55.799613696587208</v>
      </c>
      <c r="J26" s="146">
        <v>77.777777777777786</v>
      </c>
      <c r="K26" s="146">
        <v>78</v>
      </c>
      <c r="L26" s="146">
        <v>85</v>
      </c>
      <c r="M26" s="37">
        <v>67.544251292738053</v>
      </c>
      <c r="N26" s="35" t="s">
        <v>8</v>
      </c>
    </row>
    <row r="27" spans="1:14" x14ac:dyDescent="0.2">
      <c r="A27" s="113">
        <v>433513</v>
      </c>
      <c r="B27" s="34">
        <v>62.009495912545709</v>
      </c>
      <c r="C27" s="34">
        <v>65.013219234319067</v>
      </c>
      <c r="D27" s="18"/>
      <c r="E27" s="18"/>
      <c r="F27" s="18"/>
      <c r="G27" s="18"/>
      <c r="H27" s="18"/>
      <c r="I27" s="37">
        <v>63.511357573432392</v>
      </c>
      <c r="J27" s="146">
        <v>61.111111111111114</v>
      </c>
      <c r="K27" s="146">
        <v>78</v>
      </c>
      <c r="L27" s="146">
        <v>85</v>
      </c>
      <c r="M27" s="37">
        <v>67.233456564493977</v>
      </c>
      <c r="N27" s="35" t="s">
        <v>8</v>
      </c>
    </row>
    <row r="28" spans="1:14" x14ac:dyDescent="0.2">
      <c r="A28" s="97">
        <v>552182</v>
      </c>
      <c r="B28" s="34">
        <v>50.639825397737063</v>
      </c>
      <c r="C28" s="34">
        <v>64.469243627000481</v>
      </c>
      <c r="D28" s="18"/>
      <c r="E28" s="18"/>
      <c r="F28" s="18"/>
      <c r="G28" s="18"/>
      <c r="H28" s="18"/>
      <c r="I28" s="37">
        <v>57.554534512368775</v>
      </c>
      <c r="J28" s="146">
        <v>70.555555555555557</v>
      </c>
      <c r="K28" s="146">
        <v>78</v>
      </c>
      <c r="L28" s="146">
        <v>85</v>
      </c>
      <c r="M28" s="37">
        <v>66.616156145073276</v>
      </c>
      <c r="N28" s="35" t="s">
        <v>8</v>
      </c>
    </row>
    <row r="29" spans="1:14" x14ac:dyDescent="0.2">
      <c r="A29" s="113">
        <v>569140</v>
      </c>
      <c r="B29" s="34">
        <v>63.535561809583989</v>
      </c>
      <c r="C29" s="34">
        <v>55.221658302584473</v>
      </c>
      <c r="D29" s="18"/>
      <c r="E29" s="18"/>
      <c r="F29" s="18"/>
      <c r="G29" s="18"/>
      <c r="H29" s="18"/>
      <c r="I29" s="37">
        <v>59.378610056084227</v>
      </c>
      <c r="J29" s="146">
        <v>62.222222222222221</v>
      </c>
      <c r="K29" s="146">
        <v>85</v>
      </c>
      <c r="L29" s="146">
        <v>85</v>
      </c>
      <c r="M29" s="37">
        <v>66.494860583597671</v>
      </c>
      <c r="N29" s="35" t="s">
        <v>8</v>
      </c>
    </row>
    <row r="30" spans="1:14" x14ac:dyDescent="0.2">
      <c r="A30" s="113">
        <v>503978</v>
      </c>
      <c r="B30" s="34">
        <v>67.957364118469172</v>
      </c>
      <c r="C30" s="34">
        <v>43.79817054889412</v>
      </c>
      <c r="D30" s="18"/>
      <c r="E30" s="18"/>
      <c r="F30" s="18"/>
      <c r="G30" s="18"/>
      <c r="H30" s="18"/>
      <c r="I30" s="37">
        <v>55.877767333681646</v>
      </c>
      <c r="J30" s="146">
        <v>73.333333333333343</v>
      </c>
      <c r="K30" s="146">
        <v>78</v>
      </c>
      <c r="L30" s="146">
        <v>85</v>
      </c>
      <c r="M30" s="37">
        <v>66.472217000174155</v>
      </c>
      <c r="N30" s="35" t="s">
        <v>8</v>
      </c>
    </row>
    <row r="31" spans="1:14" x14ac:dyDescent="0.2">
      <c r="A31" s="97">
        <v>508635</v>
      </c>
      <c r="B31" s="34">
        <v>58.957364118469165</v>
      </c>
      <c r="C31" s="34">
        <v>69.908999700186342</v>
      </c>
      <c r="D31" s="18"/>
      <c r="E31" s="18"/>
      <c r="F31" s="18"/>
      <c r="G31" s="18"/>
      <c r="H31" s="18"/>
      <c r="I31" s="37">
        <v>64.433181909327757</v>
      </c>
      <c r="J31" s="146">
        <v>55.555555555555557</v>
      </c>
      <c r="K31" s="146">
        <v>78</v>
      </c>
      <c r="L31" s="146">
        <v>85</v>
      </c>
      <c r="M31" s="37">
        <v>66.305479843552774</v>
      </c>
      <c r="N31" s="35" t="s">
        <v>8</v>
      </c>
    </row>
    <row r="32" spans="1:14" x14ac:dyDescent="0.2">
      <c r="A32" s="113">
        <v>523254</v>
      </c>
      <c r="B32" s="34">
        <v>44.218023088851879</v>
      </c>
      <c r="C32" s="34">
        <v>58.485511946496004</v>
      </c>
      <c r="D32" s="18"/>
      <c r="E32" s="18"/>
      <c r="F32" s="18"/>
      <c r="G32" s="18"/>
      <c r="H32" s="18"/>
      <c r="I32" s="37">
        <v>51.351767517673942</v>
      </c>
      <c r="J32" s="146">
        <v>81.111111111111114</v>
      </c>
      <c r="K32" s="146">
        <v>78</v>
      </c>
      <c r="L32" s="146">
        <v>85</v>
      </c>
      <c r="M32" s="37">
        <v>66.153661536614749</v>
      </c>
      <c r="N32" s="35" t="s">
        <v>8</v>
      </c>
    </row>
    <row r="33" spans="1:14" x14ac:dyDescent="0.2">
      <c r="A33" s="97">
        <v>506861</v>
      </c>
      <c r="B33" s="34">
        <v>62.957364118469165</v>
      </c>
      <c r="C33" s="34">
        <v>69.908999700186342</v>
      </c>
      <c r="D33" s="18"/>
      <c r="E33" s="18"/>
      <c r="F33" s="18"/>
      <c r="G33" s="18"/>
      <c r="H33" s="18"/>
      <c r="I33" s="37">
        <v>66.433181909327757</v>
      </c>
      <c r="J33" s="146">
        <v>50</v>
      </c>
      <c r="K33" s="146">
        <v>78</v>
      </c>
      <c r="L33" s="146">
        <v>85</v>
      </c>
      <c r="M33" s="37">
        <v>65.916590954663874</v>
      </c>
      <c r="N33" s="35" t="s">
        <v>8</v>
      </c>
    </row>
    <row r="34" spans="1:14" x14ac:dyDescent="0.2">
      <c r="A34" s="97">
        <v>31288</v>
      </c>
      <c r="B34" s="34">
        <v>48.639825397737063</v>
      </c>
      <c r="C34" s="34">
        <v>57.397560731858817</v>
      </c>
      <c r="D34" s="18"/>
      <c r="E34" s="18"/>
      <c r="F34" s="18"/>
      <c r="G34" s="18"/>
      <c r="H34" s="18"/>
      <c r="I34" s="37">
        <v>53.018693064797944</v>
      </c>
      <c r="J34" s="146">
        <v>75.555555555555557</v>
      </c>
      <c r="K34" s="146">
        <v>78</v>
      </c>
      <c r="L34" s="146">
        <v>85</v>
      </c>
      <c r="M34" s="37">
        <v>65.598235421287868</v>
      </c>
      <c r="N34" s="35" t="s">
        <v>8</v>
      </c>
    </row>
    <row r="35" spans="1:14" x14ac:dyDescent="0.2">
      <c r="A35" s="113">
        <v>543068</v>
      </c>
      <c r="B35" s="34">
        <v>59.483430015507437</v>
      </c>
      <c r="C35" s="34">
        <v>65.557194841637653</v>
      </c>
      <c r="D35" s="18"/>
      <c r="E35" s="18"/>
      <c r="F35" s="18"/>
      <c r="G35" s="18"/>
      <c r="H35" s="18"/>
      <c r="I35" s="37">
        <v>62.520312428572545</v>
      </c>
      <c r="J35" s="146">
        <v>55.555555555555557</v>
      </c>
      <c r="K35" s="146">
        <v>78</v>
      </c>
      <c r="L35" s="146">
        <v>85</v>
      </c>
      <c r="M35" s="37">
        <v>65.349045103175158</v>
      </c>
      <c r="N35" s="35" t="s">
        <v>8</v>
      </c>
    </row>
    <row r="36" spans="1:14" x14ac:dyDescent="0.2">
      <c r="A36" s="113">
        <v>550170</v>
      </c>
      <c r="B36" s="34">
        <v>54.113759500698798</v>
      </c>
      <c r="C36" s="34">
        <v>69.36502409286777</v>
      </c>
      <c r="D36" s="18"/>
      <c r="E36" s="18"/>
      <c r="F36" s="18"/>
      <c r="G36" s="18"/>
      <c r="H36" s="18"/>
      <c r="I36" s="37">
        <v>61.739391796783281</v>
      </c>
      <c r="J36" s="146">
        <v>55.555555555555557</v>
      </c>
      <c r="K36" s="146">
        <v>78</v>
      </c>
      <c r="L36" s="146">
        <v>85</v>
      </c>
      <c r="M36" s="37">
        <v>64.958584787280529</v>
      </c>
      <c r="N36" s="35" t="s">
        <v>8</v>
      </c>
    </row>
    <row r="37" spans="1:14" x14ac:dyDescent="0.2">
      <c r="A37" s="97">
        <v>517041</v>
      </c>
      <c r="B37" s="34">
        <v>48.639825397737063</v>
      </c>
      <c r="C37" s="34">
        <v>49.237926622080003</v>
      </c>
      <c r="D37" s="18"/>
      <c r="E37" s="18"/>
      <c r="F37" s="18"/>
      <c r="G37" s="18"/>
      <c r="H37" s="18"/>
      <c r="I37" s="37">
        <v>48.938876009908533</v>
      </c>
      <c r="J37" s="146">
        <v>78.333333333333329</v>
      </c>
      <c r="K37" s="146">
        <v>78</v>
      </c>
      <c r="L37" s="146">
        <v>85</v>
      </c>
      <c r="M37" s="37">
        <v>64.252771338287602</v>
      </c>
      <c r="N37" s="35" t="s">
        <v>8</v>
      </c>
    </row>
    <row r="38" spans="1:14" x14ac:dyDescent="0.2">
      <c r="A38" s="97">
        <v>543891</v>
      </c>
      <c r="B38" s="34">
        <v>52.113759500698798</v>
      </c>
      <c r="C38" s="34">
        <v>62.293341197726122</v>
      </c>
      <c r="D38" s="18"/>
      <c r="E38" s="18"/>
      <c r="F38" s="18"/>
      <c r="G38" s="18"/>
      <c r="H38" s="18"/>
      <c r="I38" s="37">
        <v>57.203550349212463</v>
      </c>
      <c r="J38" s="146">
        <v>55.555555555555557</v>
      </c>
      <c r="K38" s="146">
        <v>78</v>
      </c>
      <c r="L38" s="146">
        <v>85</v>
      </c>
      <c r="M38" s="37">
        <v>62.69066406349512</v>
      </c>
      <c r="N38" s="35" t="s">
        <v>8</v>
      </c>
    </row>
    <row r="39" spans="1:14" x14ac:dyDescent="0.2">
      <c r="A39" s="113">
        <v>521454</v>
      </c>
      <c r="B39" s="34">
        <v>45.6919571918136</v>
      </c>
      <c r="C39" s="34">
        <v>51.957804658672941</v>
      </c>
      <c r="D39" s="18"/>
      <c r="E39" s="18"/>
      <c r="F39" s="18"/>
      <c r="G39" s="18"/>
      <c r="H39" s="18"/>
      <c r="I39" s="37">
        <v>48.824880925243271</v>
      </c>
      <c r="J39" s="146">
        <v>72.222222222222229</v>
      </c>
      <c r="K39" s="146">
        <v>78</v>
      </c>
      <c r="L39" s="146">
        <v>85</v>
      </c>
      <c r="M39" s="37">
        <v>62.667996018177192</v>
      </c>
      <c r="N39" s="35" t="s">
        <v>8</v>
      </c>
    </row>
    <row r="40" spans="1:14" x14ac:dyDescent="0.2">
      <c r="A40" s="97">
        <v>525137</v>
      </c>
      <c r="B40" s="34">
        <v>46.744088985890144</v>
      </c>
      <c r="C40" s="34">
        <v>48.149975407442824</v>
      </c>
      <c r="D40" s="18"/>
      <c r="E40" s="18"/>
      <c r="F40" s="18"/>
      <c r="G40" s="18"/>
      <c r="H40" s="18"/>
      <c r="I40" s="37">
        <v>47.447032196666484</v>
      </c>
      <c r="J40" s="146">
        <v>72.222222222222229</v>
      </c>
      <c r="K40" s="146">
        <v>78</v>
      </c>
      <c r="L40" s="146">
        <v>85</v>
      </c>
      <c r="M40" s="37">
        <v>61.979071653888795</v>
      </c>
      <c r="N40" s="35" t="s">
        <v>8</v>
      </c>
    </row>
    <row r="41" spans="1:14" x14ac:dyDescent="0.2">
      <c r="A41" s="113">
        <v>174944</v>
      </c>
      <c r="B41" s="34">
        <v>70.327034633277819</v>
      </c>
      <c r="C41" s="34">
        <v>55.221658302584473</v>
      </c>
      <c r="D41" s="18"/>
      <c r="E41" s="18"/>
      <c r="F41" s="18"/>
      <c r="G41" s="18"/>
      <c r="H41" s="18"/>
      <c r="I41" s="37">
        <v>62.774346467931146</v>
      </c>
      <c r="J41" s="146">
        <v>38.888888888888893</v>
      </c>
      <c r="K41" s="146">
        <v>78</v>
      </c>
      <c r="L41" s="146">
        <v>85</v>
      </c>
      <c r="M41" s="37">
        <v>61.309395456187801</v>
      </c>
      <c r="N41" s="35" t="s">
        <v>8</v>
      </c>
    </row>
    <row r="42" spans="1:14" x14ac:dyDescent="0.2">
      <c r="A42" s="97">
        <v>423412</v>
      </c>
      <c r="B42" s="34">
        <v>40.426550265158035</v>
      </c>
      <c r="C42" s="34">
        <v>43.79817054889412</v>
      </c>
      <c r="D42" s="18"/>
      <c r="E42" s="18"/>
      <c r="F42" s="18"/>
      <c r="G42" s="18"/>
      <c r="H42" s="18"/>
      <c r="I42" s="37">
        <v>42.112360407026074</v>
      </c>
      <c r="J42" s="146">
        <v>77.777777777777786</v>
      </c>
      <c r="K42" s="146">
        <v>78</v>
      </c>
      <c r="L42" s="146">
        <v>85</v>
      </c>
      <c r="M42" s="37">
        <v>60.700624647957483</v>
      </c>
      <c r="N42" s="35" t="s">
        <v>13</v>
      </c>
    </row>
    <row r="43" spans="1:14" x14ac:dyDescent="0.2">
      <c r="A43" s="97">
        <v>507894</v>
      </c>
      <c r="B43" s="34">
        <v>45.6919571918136</v>
      </c>
      <c r="C43" s="34">
        <v>47.062024192805652</v>
      </c>
      <c r="D43" s="18"/>
      <c r="E43" s="18"/>
      <c r="F43" s="18"/>
      <c r="G43" s="18"/>
      <c r="H43" s="18"/>
      <c r="I43" s="37">
        <v>46.376990692309626</v>
      </c>
      <c r="J43" s="146">
        <v>63.888888888888893</v>
      </c>
      <c r="K43" s="146">
        <v>78</v>
      </c>
      <c r="L43" s="146">
        <v>85</v>
      </c>
      <c r="M43" s="37">
        <v>59.360717568377041</v>
      </c>
      <c r="N43" s="35" t="s">
        <v>8</v>
      </c>
    </row>
    <row r="44" spans="1:14" x14ac:dyDescent="0.2">
      <c r="A44" s="97">
        <v>521225</v>
      </c>
      <c r="B44" s="34">
        <v>54.113759500698798</v>
      </c>
      <c r="C44" s="34">
        <v>38.902390083026823</v>
      </c>
      <c r="D44" s="18"/>
      <c r="E44" s="18"/>
      <c r="F44" s="18"/>
      <c r="G44" s="18"/>
      <c r="H44" s="18"/>
      <c r="I44" s="37">
        <v>46.508074791862811</v>
      </c>
      <c r="J44" s="146">
        <v>63.333333333333336</v>
      </c>
      <c r="K44" s="146">
        <v>78</v>
      </c>
      <c r="L44" s="146">
        <v>85</v>
      </c>
      <c r="M44" s="37">
        <v>59.287370729264737</v>
      </c>
      <c r="N44" s="35" t="s">
        <v>8</v>
      </c>
    </row>
    <row r="45" spans="1:14" x14ac:dyDescent="0.2">
      <c r="A45" s="113">
        <v>199308</v>
      </c>
      <c r="B45" s="34">
        <v>47.796220779966688</v>
      </c>
      <c r="C45" s="34">
        <v>43.79817054889412</v>
      </c>
      <c r="D45" s="18"/>
      <c r="E45" s="18"/>
      <c r="F45" s="18"/>
      <c r="G45" s="18"/>
      <c r="H45" s="18"/>
      <c r="I45" s="37">
        <v>45.797195664430404</v>
      </c>
      <c r="J45" s="146">
        <v>63.888888888888893</v>
      </c>
      <c r="K45" s="146">
        <v>78</v>
      </c>
      <c r="L45" s="146">
        <v>85</v>
      </c>
      <c r="M45" s="37">
        <v>59.070820054437419</v>
      </c>
      <c r="N45" s="35" t="s">
        <v>8</v>
      </c>
    </row>
    <row r="46" spans="1:14" x14ac:dyDescent="0.2">
      <c r="A46" s="113">
        <v>122887</v>
      </c>
      <c r="B46" s="34">
        <v>62.431298221430893</v>
      </c>
      <c r="C46" s="34">
        <v>47.062024192805652</v>
      </c>
      <c r="D46" s="18"/>
      <c r="E46" s="18"/>
      <c r="F46" s="18"/>
      <c r="G46" s="18"/>
      <c r="H46" s="18"/>
      <c r="I46" s="37">
        <v>54.746661207118272</v>
      </c>
      <c r="J46" s="146">
        <v>44.444444444444443</v>
      </c>
      <c r="K46" s="146">
        <v>78</v>
      </c>
      <c r="L46" s="146">
        <v>85</v>
      </c>
      <c r="M46" s="37">
        <v>58.684441714670243</v>
      </c>
      <c r="N46" s="35" t="s">
        <v>255</v>
      </c>
    </row>
    <row r="47" spans="1:14" x14ac:dyDescent="0.2">
      <c r="A47" s="113">
        <v>498345</v>
      </c>
      <c r="B47" s="34">
        <v>53.061627706622247</v>
      </c>
      <c r="C47" s="34">
        <v>64.469243627000481</v>
      </c>
      <c r="D47" s="18"/>
      <c r="E47" s="18"/>
      <c r="F47" s="18"/>
      <c r="G47" s="18"/>
      <c r="H47" s="18"/>
      <c r="I47" s="37">
        <v>58.765435666811364</v>
      </c>
      <c r="J47" s="146">
        <v>33.333333333333336</v>
      </c>
      <c r="K47" s="146">
        <v>78</v>
      </c>
      <c r="L47" s="146">
        <v>85</v>
      </c>
      <c r="M47" s="37">
        <v>57.91605116673901</v>
      </c>
      <c r="N47" s="35" t="s">
        <v>13</v>
      </c>
    </row>
    <row r="48" spans="1:14" x14ac:dyDescent="0.2">
      <c r="A48" s="113">
        <v>501794</v>
      </c>
      <c r="B48" s="34">
        <v>40.848352574043233</v>
      </c>
      <c r="C48" s="34">
        <v>34.55058522447812</v>
      </c>
      <c r="D48" s="18"/>
      <c r="E48" s="18"/>
      <c r="F48" s="18"/>
      <c r="G48" s="18"/>
      <c r="H48" s="18"/>
      <c r="I48" s="37">
        <v>37.69946889926068</v>
      </c>
      <c r="J48" s="146">
        <v>72.222222222222229</v>
      </c>
      <c r="K48" s="146">
        <v>78</v>
      </c>
      <c r="L48" s="146">
        <v>85</v>
      </c>
      <c r="M48" s="37">
        <v>57.105290005185893</v>
      </c>
      <c r="N48" s="35" t="s">
        <v>13</v>
      </c>
    </row>
    <row r="49" spans="1:14" x14ac:dyDescent="0.2">
      <c r="A49" s="113">
        <v>404697</v>
      </c>
      <c r="B49" s="34">
        <v>47.165891294775335</v>
      </c>
      <c r="C49" s="34">
        <v>34.006609617159533</v>
      </c>
      <c r="D49" s="18"/>
      <c r="E49" s="18"/>
      <c r="F49" s="18"/>
      <c r="G49" s="18"/>
      <c r="H49" s="18"/>
      <c r="I49" s="37">
        <v>40.586250455967431</v>
      </c>
      <c r="J49" s="146">
        <v>65.555555555555557</v>
      </c>
      <c r="K49" s="146">
        <v>78</v>
      </c>
      <c r="L49" s="146">
        <v>85</v>
      </c>
      <c r="M49" s="37">
        <v>56.882014116872611</v>
      </c>
      <c r="N49" s="35" t="s">
        <v>13</v>
      </c>
    </row>
    <row r="50" spans="1:14" x14ac:dyDescent="0.2">
      <c r="A50" s="113">
        <v>36467</v>
      </c>
      <c r="B50" s="34">
        <v>58.535561809583989</v>
      </c>
      <c r="C50" s="34">
        <v>29.654804758610823</v>
      </c>
      <c r="D50" s="18"/>
      <c r="E50" s="18"/>
      <c r="F50" s="18"/>
      <c r="G50" s="18"/>
      <c r="H50" s="18"/>
      <c r="I50" s="37">
        <v>44.095183284097402</v>
      </c>
      <c r="J50" s="146">
        <v>50</v>
      </c>
      <c r="K50" s="146">
        <v>78</v>
      </c>
      <c r="L50" s="146">
        <v>85</v>
      </c>
      <c r="M50" s="37">
        <v>54.747591642048704</v>
      </c>
      <c r="N50" s="35" t="s">
        <v>13</v>
      </c>
    </row>
    <row r="51" spans="1:14" x14ac:dyDescent="0.2">
      <c r="A51" s="113">
        <v>440171</v>
      </c>
      <c r="B51" s="34">
        <v>63.379166427354349</v>
      </c>
      <c r="C51" s="34">
        <v>29.110829151292236</v>
      </c>
      <c r="D51" s="18"/>
      <c r="E51" s="18"/>
      <c r="F51" s="18"/>
      <c r="G51" s="18"/>
      <c r="H51" s="18"/>
      <c r="I51" s="37">
        <v>46.244997789323293</v>
      </c>
      <c r="J51" s="146">
        <v>27.777777777777779</v>
      </c>
      <c r="K51" s="146">
        <v>78</v>
      </c>
      <c r="L51" s="146">
        <v>85</v>
      </c>
      <c r="M51" s="37">
        <v>50.266943339106092</v>
      </c>
      <c r="N51" s="35" t="s">
        <v>13</v>
      </c>
    </row>
    <row r="52" spans="1:14" x14ac:dyDescent="0.2">
      <c r="A52" s="97">
        <v>482619</v>
      </c>
      <c r="B52" s="34">
        <v>29.478682059234583</v>
      </c>
      <c r="C52" s="34">
        <v>21.495170648831998</v>
      </c>
      <c r="D52" s="18"/>
      <c r="E52" s="18"/>
      <c r="F52" s="18"/>
      <c r="G52" s="18"/>
      <c r="H52" s="18"/>
      <c r="I52" s="37">
        <v>25.48692635403329</v>
      </c>
      <c r="J52" s="146">
        <v>66.666666666666671</v>
      </c>
      <c r="K52" s="146">
        <v>78</v>
      </c>
      <c r="L52" s="146">
        <v>85</v>
      </c>
      <c r="M52" s="37">
        <v>49.61012984368331</v>
      </c>
      <c r="N52" s="35" t="s">
        <v>13</v>
      </c>
    </row>
    <row r="53" spans="1:14" x14ac:dyDescent="0.2">
      <c r="A53" s="97">
        <v>197193</v>
      </c>
      <c r="B53" s="34">
        <v>51.587693603660526</v>
      </c>
      <c r="C53" s="34">
        <v>43.254194941575534</v>
      </c>
      <c r="D53" s="18"/>
      <c r="E53" s="18"/>
      <c r="F53" s="18"/>
      <c r="G53" s="18"/>
      <c r="H53" s="18"/>
      <c r="I53" s="37">
        <v>47.42094427261803</v>
      </c>
      <c r="J53" s="146">
        <v>11.111111111111111</v>
      </c>
      <c r="K53" s="146">
        <v>78</v>
      </c>
      <c r="L53" s="146">
        <v>85</v>
      </c>
      <c r="M53" s="37">
        <v>46.688249914086796</v>
      </c>
      <c r="N53" s="35" t="s">
        <v>13</v>
      </c>
    </row>
  </sheetData>
  <phoneticPr fontId="0" type="noConversion"/>
  <pageMargins left="0.75" right="0.75" top="1" bottom="1" header="0.5" footer="0.5"/>
  <pageSetup scale="65" orientation="landscape" r:id="rId1"/>
  <headerFooter alignWithMargins="0">
    <oddHeader>&amp;C&amp;"Arial,Bold"&amp;18Biol-22, 27163 / 164</oddHeader>
    <oddFooter>&amp;L&amp;12SP10&amp;R&amp;12Dr. Mike Gilbert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Roster 34397, 98</vt:lpstr>
      <vt:lpstr>Lab_reports</vt:lpstr>
      <vt:lpstr>Party_cred</vt:lpstr>
      <vt:lpstr>Exams</vt:lpstr>
      <vt:lpstr>Grades</vt:lpstr>
      <vt:lpstr>Report</vt:lpstr>
      <vt:lpstr>Published 97</vt:lpstr>
      <vt:lpstr>Published 98</vt:lpstr>
      <vt:lpstr>Blackboard</vt:lpstr>
      <vt:lpstr>Grades!Print_Area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Faculty WebAdvisor</dc:title>
  <dc:creator>Mike Gilbert</dc:creator>
  <cp:lastModifiedBy>Mike Gilbert</cp:lastModifiedBy>
  <cp:lastPrinted>2010-05-20T19:13:00Z</cp:lastPrinted>
  <dcterms:created xsi:type="dcterms:W3CDTF">2004-08-14T13:26:10Z</dcterms:created>
  <dcterms:modified xsi:type="dcterms:W3CDTF">2011-03-11T01:41:40Z</dcterms:modified>
</cp:coreProperties>
</file>